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xr:revisionPtr revIDLastSave="0" documentId="13_ncr:1_{8CD68FC5-76AC-184C-93EE-EF8548E58342}" xr6:coauthVersionLast="47" xr6:coauthVersionMax="47" xr10:uidLastSave="{00000000-0000-0000-0000-000000000000}"/>
  <bookViews>
    <workbookView xWindow="0" yWindow="460" windowWidth="28800" windowHeight="1646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Gesamtliste!$A$13:$X$41</definedName>
    <definedName name="_xlnm.Print_Area" localSheetId="0">Gesamtliste!$A$1:$X$58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4" i="1" l="1"/>
  <c r="X14" i="1"/>
  <c r="W15" i="1"/>
  <c r="X15" i="1"/>
  <c r="W16" i="1"/>
  <c r="X16" i="1"/>
  <c r="W17" i="1"/>
  <c r="X17" i="1"/>
  <c r="O20" i="2" l="1"/>
  <c r="N20" i="2" s="1"/>
  <c r="O19" i="2"/>
  <c r="N19" i="2" s="1"/>
  <c r="O18" i="2"/>
  <c r="N18" i="2" s="1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I10" i="2"/>
  <c r="O10" i="2" s="1"/>
  <c r="N10" i="2" s="1"/>
  <c r="I9" i="2"/>
  <c r="O9" i="2" s="1"/>
  <c r="M4" i="2"/>
  <c r="L4" i="2"/>
  <c r="K4" i="2"/>
  <c r="X24" i="1"/>
  <c r="S24" i="1"/>
  <c r="W24" i="1" s="1"/>
  <c r="X23" i="1"/>
  <c r="S23" i="1"/>
  <c r="W23" i="1" s="1"/>
  <c r="X29" i="1"/>
  <c r="S29" i="1"/>
  <c r="W29" i="1" s="1"/>
  <c r="X39" i="1"/>
  <c r="S39" i="1"/>
  <c r="W39" i="1" s="1"/>
  <c r="X37" i="1"/>
  <c r="S37" i="1"/>
  <c r="W37" i="1" s="1"/>
  <c r="X25" i="1"/>
  <c r="S25" i="1"/>
  <c r="W25" i="1" s="1"/>
  <c r="X35" i="1"/>
  <c r="S35" i="1"/>
  <c r="W35" i="1" s="1"/>
  <c r="X26" i="1"/>
  <c r="S26" i="1"/>
  <c r="W26" i="1" s="1"/>
  <c r="X28" i="1"/>
  <c r="S28" i="1"/>
  <c r="W28" i="1" s="1"/>
  <c r="X27" i="1"/>
  <c r="S27" i="1"/>
  <c r="W27" i="1" s="1"/>
  <c r="X41" i="1"/>
  <c r="S41" i="1"/>
  <c r="W41" i="1" s="1"/>
  <c r="X38" i="1"/>
  <c r="S38" i="1"/>
  <c r="W38" i="1" s="1"/>
  <c r="X40" i="1"/>
  <c r="S40" i="1"/>
  <c r="W40" i="1" s="1"/>
  <c r="X22" i="1"/>
  <c r="W22" i="1"/>
  <c r="X34" i="1"/>
  <c r="S34" i="1"/>
  <c r="W34" i="1" s="1"/>
  <c r="X33" i="1"/>
  <c r="S33" i="1"/>
  <c r="W33" i="1" s="1"/>
  <c r="X36" i="1"/>
  <c r="S36" i="1"/>
  <c r="W36" i="1" s="1"/>
  <c r="X21" i="1"/>
  <c r="W21" i="1"/>
  <c r="X19" i="1"/>
  <c r="W19" i="1"/>
  <c r="X31" i="1"/>
  <c r="S31" i="1"/>
  <c r="W31" i="1" s="1"/>
  <c r="X20" i="1"/>
  <c r="W20" i="1"/>
  <c r="X18" i="1"/>
  <c r="W18" i="1"/>
  <c r="X32" i="1"/>
  <c r="S32" i="1"/>
  <c r="W32" i="1" s="1"/>
  <c r="X30" i="1"/>
  <c r="S30" i="1"/>
  <c r="W30" i="1" s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<sst xmlns="http://schemas.openxmlformats.org/spreadsheetml/2006/main" count="591" uniqueCount="239">
  <si>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</si>
  <si>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</si>
  <si>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</si>
  <si>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</si>
  <si>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</si>
  <si>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</si>
  <si>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</si>
  <si>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</si>
  <si>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</si>
  <si>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</si>
  <si>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</si>
  <si>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</si>
  <si>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</si>
  <si>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</si>
  <si>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</si>
  <si>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</si>
  <si>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</si>
  <si>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</si>
  <si>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</si>
  <si>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</si>
  <si>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</si>
  <si>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</si>
  <si>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</si>
  <si>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</si>
  <si>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</si>
  <si>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</si>
  <si>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</si>
  <si>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</si>
  <si>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</si>
  <si>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</si>
  <si>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</si>
  <si>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</si>
  <si>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</si>
  <si>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</si>
  <si>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</si>
  <si>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</si>
  <si>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</si>
  <si>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</si>
  <si>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</si>
  <si>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</si>
  <si>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</si>
  <si>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</si>
  <si>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</si>
  <si>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</si>
  <si>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</si>
  <si>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</si>
  <si>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</si>
  <si>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</si>
  <si>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</si>
  <si>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</si>
  <si>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</si>
  <si>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</si>
  <si>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</si>
  <si>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</si>
  <si>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</si>
  <si>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</si>
  <si>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</si>
  <si>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</si>
  <si>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</si>
  <si>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</si>
  <si>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</si>
  <si>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</si>
  <si>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</si>
  <si>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</si>
  <si>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</si>
  <si>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</si>
  <si>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</si>
  <si>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</si>
  <si>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</si>
  <si>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</si>
  <si>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</si>
  <si>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</si>
  <si>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</si>
  <si>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</si>
  <si>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</si>
  <si>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</si>
  <si>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</si>
  <si>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</si>
  <si>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</si>
  <si>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</si>
  <si>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</si>
  <si>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</si>
  <si>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</si>
  <si>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</si>
  <si>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</si>
  <si>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</si>
  <si>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</si>
  <si>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</si>
  <si>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</si>
  <si>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</si>
  <si>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</si>
  <si>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</si>
  <si>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</si>
  <si>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</si>
  <si>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</si>
  <si>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</si>
  <si>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</si>
  <si>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</si>
  <si>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</si>
  <si>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</si>
  <si>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</si>
  <si>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</si>
  <si>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</si>
  <si>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</si>
  <si>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</si>
  <si>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</si>
  <si>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</si>
  <si>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</si>
  <si>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</si>
  <si>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</si>
  <si>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</si>
  <si>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</si>
  <si>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</si>
  <si>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</si>
  <si>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</si>
  <si>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</si>
  <si>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</si>
  <si>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STAND: 29.09.2021</t>
  </si>
  <si>
    <t>Wein</t>
  </si>
  <si>
    <t>rot</t>
  </si>
  <si>
    <t>trocken</t>
  </si>
  <si>
    <t>Frankreich</t>
  </si>
  <si>
    <t>Cuvee</t>
  </si>
  <si>
    <t>0.75</t>
  </si>
  <si>
    <t>U</t>
  </si>
  <si>
    <t>weiß</t>
  </si>
  <si>
    <t>süß</t>
  </si>
  <si>
    <t>Österreich</t>
  </si>
  <si>
    <t>Leithaberg</t>
  </si>
  <si>
    <t/>
  </si>
  <si>
    <t>Chardonnay</t>
  </si>
  <si>
    <t>D</t>
  </si>
  <si>
    <t>Carnuntum</t>
  </si>
  <si>
    <t>Dorli Muhr</t>
  </si>
  <si>
    <t>Blaufränkisch</t>
  </si>
  <si>
    <t>Kamptal</t>
  </si>
  <si>
    <t>Grüner Veltliner</t>
  </si>
  <si>
    <t>hf</t>
  </si>
  <si>
    <t>Deutschland</t>
  </si>
  <si>
    <t>Riesling</t>
  </si>
  <si>
    <t>Nahe</t>
  </si>
  <si>
    <t>Gut Hermannsberg</t>
  </si>
  <si>
    <t>1.5</t>
  </si>
  <si>
    <t>Neusiedlersee</t>
  </si>
  <si>
    <t>Moric</t>
  </si>
  <si>
    <t>Blaufränkisch Lutzmannsburg AR</t>
  </si>
  <si>
    <t>Wachau</t>
  </si>
  <si>
    <t>F.X. Pichler</t>
  </si>
  <si>
    <t>Riesling Loibenberg Smaragd</t>
  </si>
  <si>
    <t>USA</t>
  </si>
  <si>
    <t>Kalifornien</t>
  </si>
  <si>
    <t>Mittelburgenland</t>
  </si>
  <si>
    <t>#LogP</t>
  </si>
  <si>
    <t>Kollwentz</t>
  </si>
  <si>
    <t>Kracher</t>
  </si>
  <si>
    <t>Südsteiermark</t>
  </si>
  <si>
    <t>Burgund</t>
  </si>
  <si>
    <t>Sauvignon Blanc</t>
  </si>
  <si>
    <t>Cabernet Sauvignon</t>
  </si>
  <si>
    <t>Rheinhessen</t>
  </si>
  <si>
    <t>Katharina Wechsler</t>
  </si>
  <si>
    <t>Riesling Westhofener</t>
  </si>
  <si>
    <t>Hirsch</t>
  </si>
  <si>
    <t>Traminer</t>
  </si>
  <si>
    <t>Schaumwein</t>
  </si>
  <si>
    <t>nV</t>
  </si>
  <si>
    <t>Tement</t>
  </si>
  <si>
    <t>Champagne</t>
  </si>
  <si>
    <t>GFR-B/02</t>
  </si>
  <si>
    <t>VR</t>
  </si>
  <si>
    <t>Zweigelt</t>
  </si>
  <si>
    <t>Grüner Veltliner Lamm</t>
  </si>
  <si>
    <t>N-BOX-D/04</t>
  </si>
  <si>
    <t>tr-16-20303</t>
  </si>
  <si>
    <t>Sauvignon Blanc Zieregg</t>
  </si>
  <si>
    <t>Riesling 7 Terroirs</t>
  </si>
  <si>
    <t>Pierre Boisson-Vadot</t>
  </si>
  <si>
    <t>Schwarz</t>
  </si>
  <si>
    <t>Schwarz Rot</t>
  </si>
  <si>
    <t>Silver Oak</t>
  </si>
  <si>
    <t>Cabernet Sauvignon Alexander Valley</t>
  </si>
  <si>
    <t>Larmandier-Bernier</t>
  </si>
  <si>
    <t>Atzberg</t>
  </si>
  <si>
    <t>Grüner Veltliner Steilterrassen</t>
  </si>
  <si>
    <t>Knewitz</t>
  </si>
  <si>
    <t>tr-16-20309</t>
  </si>
  <si>
    <t xml:space="preserve">Bourgogne Blanc </t>
  </si>
  <si>
    <t>Longitude 1er Cru Extra Brut</t>
  </si>
  <si>
    <t>Grüner Veltliner Obere Steilterrassen</t>
  </si>
  <si>
    <t>Riesling Goldberg</t>
  </si>
  <si>
    <t>O-BOX-E/05</t>
  </si>
  <si>
    <t>tr-16-20307</t>
  </si>
  <si>
    <t>O-BOX-C/06</t>
  </si>
  <si>
    <t>tr-16-20486</t>
  </si>
  <si>
    <t>SLR-VR/02</t>
  </si>
  <si>
    <t>Blaufränkisch Leithakalk</t>
  </si>
  <si>
    <t>ORANGE-A/00</t>
  </si>
  <si>
    <t>tr-16-15370</t>
  </si>
  <si>
    <t>Blaufränkisch Setz</t>
  </si>
  <si>
    <t>VR-E/04</t>
  </si>
  <si>
    <t>tr-16-17508</t>
  </si>
  <si>
    <t>#STG</t>
  </si>
  <si>
    <t>GFR-B/01</t>
  </si>
  <si>
    <t>RH-K/01</t>
  </si>
  <si>
    <t>tr-16-22179</t>
  </si>
  <si>
    <t>tr-16-22181</t>
  </si>
  <si>
    <t>tr-16-22044</t>
  </si>
  <si>
    <t>tr-16-17303</t>
  </si>
  <si>
    <t>GELB-A/02-K</t>
  </si>
  <si>
    <t>tr-16-21944</t>
  </si>
  <si>
    <t>RH-K/00</t>
  </si>
  <si>
    <t>tr-16-18392</t>
  </si>
  <si>
    <t>tr-16-18491</t>
  </si>
  <si>
    <t>tr-16-18627</t>
  </si>
  <si>
    <t>tr-16-22104</t>
  </si>
  <si>
    <t>tr-16-22107</t>
  </si>
  <si>
    <t>RH-G/01</t>
  </si>
  <si>
    <t>tr-16-22175</t>
  </si>
  <si>
    <t>tr-16-21445</t>
  </si>
  <si>
    <t>tr-16-21943</t>
  </si>
  <si>
    <t>RM-C/00</t>
  </si>
  <si>
    <t>tr-16-22397</t>
  </si>
  <si>
    <t>RM-C/01</t>
  </si>
  <si>
    <t>tr-16-22398</t>
  </si>
  <si>
    <t>tr-16-22399</t>
  </si>
  <si>
    <t>tr-16-22400</t>
  </si>
  <si>
    <t>Grüner Veltliner Terrassen Smaragd</t>
  </si>
  <si>
    <t>Riesling Terrassen Smaragd</t>
  </si>
  <si>
    <t>RM-C/02</t>
  </si>
  <si>
    <t>tr-16-22324</t>
  </si>
  <si>
    <t>RM-F/00</t>
  </si>
  <si>
    <t>tr-16-22328</t>
  </si>
  <si>
    <t>RM-F/01</t>
  </si>
  <si>
    <t>tr-16-22338</t>
  </si>
  <si>
    <t>Nouvelle Vague Grande Cuvee No6 TBA</t>
  </si>
  <si>
    <t xml:space="preserve">Nouvelle Vague Traminer BA No1 </t>
  </si>
  <si>
    <t>RM-F/03</t>
  </si>
  <si>
    <t>tr-16-22387</t>
  </si>
  <si>
    <t>tr-16-22388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</si>
</sst>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39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2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78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79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11" borderId="80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1" xfId="0" applyNumberFormat="1" applyFont="1" applyFill="1" applyBorder="1" applyAlignment="1">
      <alignment horizontal="center" vertical="center"/>
    </xf>
    <xf numFmtId="43" fontId="22" fillId="9" borderId="8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83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2" fillId="11" borderId="84" xfId="0" applyFont="1" applyFill="1" applyBorder="1" applyAlignment="1">
      <alignment horizontal="center" vertical="center"/>
    </xf>
    <xf numFmtId="0" fontId="22" fillId="11" borderId="85" xfId="0" applyFont="1" applyFill="1" applyBorder="1" applyAlignment="1">
      <alignment horizontal="center" vertical="center"/>
    </xf>
    <xf numFmtId="43" fontId="1" fillId="12" borderId="86" xfId="0" applyNumberFormat="1" applyFont="1" applyFill="1" applyBorder="1" applyAlignment="1">
      <alignment horizontal="center" vertical="center"/>
    </xf>
    <xf numFmtId="43" fontId="22" fillId="9" borderId="53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19" fillId="0" borderId="44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2" fontId="1" fillId="12" borderId="88" xfId="1" applyNumberFormat="1" applyFont="1" applyFill="1" applyBorder="1" applyAlignment="1">
      <alignment horizontal="right" vertical="center"/>
    </xf>
    <xf numFmtId="2" fontId="22" fillId="9" borderId="43" xfId="1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49" fontId="1" fillId="0" borderId="43" xfId="1" applyNumberFormat="1" applyFont="1" applyBorder="1" applyAlignment="1">
      <alignment horizontal="center" vertical="center"/>
    </xf>
    <xf numFmtId="49" fontId="15" fillId="0" borderId="47" xfId="1" applyNumberFormat="1" applyFont="1" applyBorder="1" applyAlignment="1" applyProtection="1">
      <alignment horizontal="center"/>
    </xf>
    <xf numFmtId="164" fontId="1" fillId="0" borderId="90" xfId="1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3" fillId="10" borderId="75" xfId="0" applyFont="1" applyFill="1" applyBorder="1" applyAlignment="1">
      <alignment horizontal="center" vertical="center"/>
    </xf>
    <xf numFmtId="0" fontId="23" fillId="10" borderId="76" xfId="0" applyFont="1" applyFill="1" applyBorder="1" applyAlignment="1">
      <alignment horizontal="center" vertical="center"/>
    </xf>
    <xf numFmtId="0" fontId="23" fillId="10" borderId="77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43" fontId="0" fillId="12" borderId="64" xfId="0" applyNumberFormat="1" applyFill="1" applyBorder="1" applyAlignment="1">
      <alignment horizontal="center" vertical="center"/>
    </xf>
    <xf numFmtId="43" fontId="0" fillId="12" borderId="70" xfId="0" applyNumberFormat="1" applyFill="1" applyBorder="1" applyAlignment="1">
      <alignment horizontal="center" vertical="center"/>
    </xf>
    <xf numFmtId="43" fontId="23" fillId="9" borderId="66" xfId="0" applyNumberFormat="1" applyFont="1" applyFill="1" applyBorder="1" applyAlignment="1">
      <alignment horizontal="center" vertical="center"/>
    </xf>
    <xf numFmtId="43" fontId="23" fillId="9" borderId="72" xfId="0" applyNumberFormat="1" applyFont="1" applyFill="1" applyBorder="1" applyAlignment="1">
      <alignment horizontal="center" vertical="center"/>
    </xf>
    <xf numFmtId="0" fontId="23" fillId="11" borderId="63" xfId="0" applyFont="1" applyFill="1" applyBorder="1" applyAlignment="1">
      <alignment horizontal="center" vertical="center"/>
    </xf>
    <xf numFmtId="0" fontId="23" fillId="11" borderId="69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0" borderId="57" xfId="0" applyFont="1" applyFill="1" applyBorder="1" applyAlignment="1">
      <alignment horizontal="center" vertical="center"/>
    </xf>
    <xf numFmtId="0" fontId="23" fillId="10" borderId="58" xfId="0" applyFont="1" applyFill="1" applyBorder="1" applyAlignment="1">
      <alignment horizontal="center" vertical="center"/>
    </xf>
    <xf numFmtId="0" fontId="23" fillId="10" borderId="59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0" xfId="0" applyFont="1" applyFill="1" applyBorder="1" applyAlignment="1">
      <alignment horizontal="center" vertical="center"/>
    </xf>
    <xf numFmtId="0" fontId="21" fillId="9" borderId="61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73" xfId="0" applyFont="1" applyFill="1" applyBorder="1" applyAlignment="1">
      <alignment horizontal="center" vertical="center"/>
    </xf>
    <xf numFmtId="0" fontId="23" fillId="13" borderId="74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73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54" xfId="0" applyFont="1" applyFill="1" applyBorder="1" applyAlignment="1">
      <alignment horizontal="center" vertical="center"/>
    </xf>
    <xf numFmtId="0" fontId="21" fillId="9" borderId="55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2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365805</xdr:colOff>
      <xdr:row>1</xdr:row>
      <xdr:rowOff>158750</xdr:rowOff>
    </xdr:from>
    <xdr:to>
      <xdr:col>4</xdr:col>
      <xdr:colOff>1349375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5805" y="365125"/>
          <a:ext cx="2237695" cy="4050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42</xdr:row>
      <xdr:rowOff>59400</xdr:rowOff>
    </xdr:from>
    <xdr:to>
      <xdr:col>11</xdr:col>
      <xdr:colOff>229320</xdr:colOff>
      <xdr:row>56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9"/>
  <sheetViews>
    <sheetView showGridLines="0" tabSelected="1" topLeftCell="D1" zoomScale="80" zoomScaleNormal="80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6.5" style="1" customWidth="1" collapsed="1"/>
    <col min="5" max="5" width="20.83203125" style="1" customWidth="1"/>
    <col min="6" max="6" width="18.5" style="1" hidden="1" customWidth="1" outlineLevel="1"/>
    <col min="7" max="7" width="31.6640625" style="2" customWidth="1" collapsed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 outlineLevel="1"/>
    <col min="15" max="15" width="8.33203125" style="5" customWidth="1" outlineLevel="1"/>
    <col min="16" max="16" width="18.6640625" style="5" hidden="1" customWidth="1" outlineLevel="1"/>
    <col min="17" max="18" width="10" style="6" hidden="1" customWidth="1" outlineLevel="1"/>
    <col min="19" max="19" width="10.5" style="7" customWidth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85" t="s">
        <v>0</v>
      </c>
      <c r="H2" s="11" t="s">
        <v>1</v>
      </c>
      <c r="I2" s="12"/>
      <c r="J2" s="186"/>
      <c r="K2" s="186"/>
      <c r="L2" s="186"/>
      <c r="M2" s="186"/>
      <c r="N2" s="186"/>
      <c r="O2" s="186"/>
      <c r="S2" s="6"/>
      <c r="T2" s="6"/>
      <c r="V2" s="169" t="s">
        <v>2</v>
      </c>
      <c r="W2" s="169"/>
      <c r="X2" s="169"/>
    </row>
    <row r="3" spans="1:1024" ht="31" customHeight="1" x14ac:dyDescent="0.2">
      <c r="G3" s="185"/>
      <c r="H3" s="13" t="s">
        <v>3</v>
      </c>
      <c r="I3" s="14"/>
      <c r="J3" s="187"/>
      <c r="K3" s="187"/>
      <c r="L3" s="187"/>
      <c r="M3" s="187"/>
      <c r="N3" s="187"/>
      <c r="O3" s="187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x14ac:dyDescent="0.2">
      <c r="D4" s="238" t="s">
        <v>25</v>
      </c>
      <c r="E4" s="238"/>
      <c r="F4" s="238"/>
      <c r="G4" s="185"/>
      <c r="H4" s="18" t="s">
        <v>7</v>
      </c>
      <c r="I4" s="14"/>
      <c r="J4" s="188"/>
      <c r="K4" s="188"/>
      <c r="L4" s="188"/>
      <c r="M4" s="188"/>
      <c r="N4" s="188"/>
      <c r="O4" s="188"/>
      <c r="S4" s="6"/>
      <c r="T4" s="6"/>
      <c r="V4" s="189">
        <f>SUM(V14:V59)</f>
        <v>0</v>
      </c>
      <c r="W4" s="190">
        <f>SUM(W14:W59)</f>
        <v>0</v>
      </c>
      <c r="X4" s="191">
        <f>SUM(X14:X59)</f>
        <v>0</v>
      </c>
    </row>
    <row r="5" spans="1:1024" ht="32" customHeight="1" x14ac:dyDescent="0.2">
      <c r="D5" s="192" t="s">
        <v>117</v>
      </c>
      <c r="E5" s="192"/>
      <c r="F5" s="192"/>
      <c r="G5" s="185"/>
      <c r="H5" s="19" t="s">
        <v>8</v>
      </c>
      <c r="I5" s="20"/>
      <c r="J5" s="193"/>
      <c r="K5" s="193"/>
      <c r="L5" s="193"/>
      <c r="M5" s="193"/>
      <c r="N5" s="193"/>
      <c r="O5" s="193"/>
      <c r="S5" s="6"/>
      <c r="T5" s="6"/>
      <c r="V5" s="189"/>
      <c r="W5" s="190"/>
      <c r="X5" s="191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81"/>
      <c r="K7" s="181"/>
      <c r="L7" s="182"/>
      <c r="M7" s="182"/>
      <c r="N7" s="183"/>
      <c r="O7" s="183"/>
      <c r="U7" s="24"/>
      <c r="V7" s="184" t="s">
        <v>10</v>
      </c>
      <c r="W7" s="184"/>
      <c r="X7" s="27"/>
    </row>
    <row r="8" spans="1:1024" ht="20" hidden="1" customHeight="1" outlineLevel="1" x14ac:dyDescent="0.2">
      <c r="G8" s="21"/>
      <c r="H8" s="28" t="s">
        <v>11</v>
      </c>
      <c r="I8" s="29"/>
      <c r="J8" s="173"/>
      <c r="K8" s="173"/>
      <c r="L8" s="174"/>
      <c r="M8" s="174"/>
      <c r="N8" s="175"/>
      <c r="O8" s="175"/>
      <c r="U8" s="24"/>
      <c r="V8" s="176" t="s">
        <v>12</v>
      </c>
      <c r="W8" s="176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73"/>
      <c r="K9" s="173"/>
      <c r="L9" s="174"/>
      <c r="M9" s="174"/>
      <c r="N9" s="175"/>
      <c r="O9" s="175"/>
      <c r="U9" s="24"/>
      <c r="V9" s="176" t="s">
        <v>14</v>
      </c>
      <c r="W9" s="176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77"/>
      <c r="K10" s="177"/>
      <c r="L10" s="178"/>
      <c r="M10" s="178"/>
      <c r="N10" s="179"/>
      <c r="O10" s="179"/>
      <c r="U10" s="24"/>
      <c r="V10" s="180" t="s">
        <v>16</v>
      </c>
      <c r="W10" s="180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70" t="s">
        <v>20</v>
      </c>
      <c r="B12" s="170"/>
      <c r="C12" s="170"/>
      <c r="D12" s="170" t="s">
        <v>21</v>
      </c>
      <c r="E12" s="170"/>
      <c r="F12" s="170"/>
      <c r="G12" s="171" t="s">
        <v>22</v>
      </c>
      <c r="H12" s="171"/>
      <c r="I12" s="171"/>
      <c r="J12" s="171"/>
      <c r="K12" s="171"/>
      <c r="L12" s="171"/>
      <c r="M12" s="171" t="s">
        <v>23</v>
      </c>
      <c r="N12" s="171"/>
      <c r="O12" s="171"/>
      <c r="P12" s="172" t="s">
        <v>24</v>
      </c>
      <c r="Q12" s="172"/>
      <c r="R12" s="172"/>
      <c r="S12" s="172"/>
      <c r="T12" s="172"/>
      <c r="U12" s="39" t="s">
        <v>25</v>
      </c>
      <c r="V12" s="169" t="s">
        <v>26</v>
      </c>
      <c r="W12" s="169"/>
      <c r="X12" s="169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160" t="s">
        <v>118</v>
      </c>
      <c r="B14" s="161" t="s">
        <v>119</v>
      </c>
      <c r="C14" s="162" t="s">
        <v>120</v>
      </c>
      <c r="D14" s="160" t="s">
        <v>127</v>
      </c>
      <c r="E14" s="161" t="s">
        <v>143</v>
      </c>
      <c r="F14" s="162"/>
      <c r="G14" s="77" t="s">
        <v>177</v>
      </c>
      <c r="H14" s="78" t="s">
        <v>178</v>
      </c>
      <c r="I14" s="75" t="s">
        <v>170</v>
      </c>
      <c r="J14" s="159">
        <v>2000</v>
      </c>
      <c r="K14" s="80">
        <v>0.75</v>
      </c>
      <c r="L14" s="81">
        <v>24</v>
      </c>
      <c r="M14" s="82" t="s">
        <v>137</v>
      </c>
      <c r="N14" s="83"/>
      <c r="O14" s="84"/>
      <c r="P14" s="165" t="s">
        <v>220</v>
      </c>
      <c r="Q14" s="166" t="s">
        <v>221</v>
      </c>
      <c r="R14" s="168" t="s">
        <v>124</v>
      </c>
      <c r="S14" s="163">
        <v>37.5</v>
      </c>
      <c r="T14" s="164">
        <v>45</v>
      </c>
      <c r="U14" s="90"/>
      <c r="V14" s="91"/>
      <c r="W14" s="92">
        <f t="shared" ref="W14:W22" si="0">V14*S14</f>
        <v>0</v>
      </c>
      <c r="X14" s="93">
        <f t="shared" ref="X14:X22" si="1">V14*T14</f>
        <v>0</v>
      </c>
      <c r="Y14" s="66"/>
      <c r="Z14" s="94"/>
      <c r="AA14" s="95"/>
      <c r="AB14" s="96"/>
      <c r="AC14" s="97"/>
    </row>
    <row r="15" spans="1:1024" ht="15.75" customHeight="1" x14ac:dyDescent="0.2">
      <c r="A15" s="160" t="s">
        <v>118</v>
      </c>
      <c r="B15" s="161" t="s">
        <v>119</v>
      </c>
      <c r="C15" s="162" t="s">
        <v>120</v>
      </c>
      <c r="D15" s="160" t="s">
        <v>127</v>
      </c>
      <c r="E15" s="161" t="s">
        <v>143</v>
      </c>
      <c r="F15" s="162"/>
      <c r="G15" s="77" t="s">
        <v>177</v>
      </c>
      <c r="H15" s="78" t="s">
        <v>178</v>
      </c>
      <c r="I15" s="75" t="s">
        <v>170</v>
      </c>
      <c r="J15" s="159">
        <v>2001</v>
      </c>
      <c r="K15" s="80">
        <v>0.75</v>
      </c>
      <c r="L15" s="81">
        <v>24</v>
      </c>
      <c r="M15" s="82" t="s">
        <v>137</v>
      </c>
      <c r="N15" s="83"/>
      <c r="O15" s="84"/>
      <c r="P15" s="165" t="s">
        <v>222</v>
      </c>
      <c r="Q15" s="166" t="s">
        <v>223</v>
      </c>
      <c r="R15" s="168" t="s">
        <v>124</v>
      </c>
      <c r="S15" s="163">
        <v>37.5</v>
      </c>
      <c r="T15" s="164">
        <v>45</v>
      </c>
      <c r="U15" s="90"/>
      <c r="V15" s="91"/>
      <c r="W15" s="92">
        <f t="shared" si="0"/>
        <v>0</v>
      </c>
      <c r="X15" s="93">
        <f t="shared" si="1"/>
        <v>0</v>
      </c>
      <c r="Y15" s="66"/>
      <c r="Z15" s="94"/>
      <c r="AA15" s="95"/>
      <c r="AB15" s="96"/>
      <c r="AC15" s="97"/>
    </row>
    <row r="16" spans="1:1024" ht="15.75" customHeight="1" x14ac:dyDescent="0.2">
      <c r="A16" s="160" t="s">
        <v>118</v>
      </c>
      <c r="B16" s="161" t="s">
        <v>119</v>
      </c>
      <c r="C16" s="162" t="s">
        <v>120</v>
      </c>
      <c r="D16" s="160" t="s">
        <v>127</v>
      </c>
      <c r="E16" s="161" t="s">
        <v>143</v>
      </c>
      <c r="F16" s="162"/>
      <c r="G16" s="77" t="s">
        <v>177</v>
      </c>
      <c r="H16" s="78" t="s">
        <v>178</v>
      </c>
      <c r="I16" s="75" t="s">
        <v>170</v>
      </c>
      <c r="J16" s="159">
        <v>2001</v>
      </c>
      <c r="K16" s="80">
        <v>1.5</v>
      </c>
      <c r="L16" s="81">
        <v>5</v>
      </c>
      <c r="M16" s="82" t="s">
        <v>137</v>
      </c>
      <c r="N16" s="83"/>
      <c r="O16" s="84"/>
      <c r="P16" s="165" t="s">
        <v>202</v>
      </c>
      <c r="Q16" s="166" t="s">
        <v>224</v>
      </c>
      <c r="R16" s="168" t="s">
        <v>131</v>
      </c>
      <c r="S16" s="163">
        <v>83.333333333333343</v>
      </c>
      <c r="T16" s="164">
        <v>100</v>
      </c>
      <c r="U16" s="90"/>
      <c r="V16" s="91"/>
      <c r="W16" s="92">
        <f t="shared" si="0"/>
        <v>0</v>
      </c>
      <c r="X16" s="93">
        <f t="shared" si="1"/>
        <v>0</v>
      </c>
      <c r="Y16" s="66"/>
      <c r="Z16" s="94"/>
      <c r="AA16" s="95"/>
      <c r="AB16" s="96"/>
      <c r="AC16" s="97"/>
    </row>
    <row r="17" spans="1:29" ht="16" customHeight="1" x14ac:dyDescent="0.2">
      <c r="A17" s="160" t="s">
        <v>118</v>
      </c>
      <c r="B17" s="161" t="s">
        <v>119</v>
      </c>
      <c r="C17" s="162" t="s">
        <v>120</v>
      </c>
      <c r="D17" s="160" t="s">
        <v>127</v>
      </c>
      <c r="E17" s="161" t="s">
        <v>143</v>
      </c>
      <c r="F17" s="162"/>
      <c r="G17" s="77" t="s">
        <v>177</v>
      </c>
      <c r="H17" s="78" t="s">
        <v>178</v>
      </c>
      <c r="I17" s="75" t="s">
        <v>170</v>
      </c>
      <c r="J17" s="159">
        <v>2001</v>
      </c>
      <c r="K17" s="80">
        <v>3</v>
      </c>
      <c r="L17" s="81">
        <v>2</v>
      </c>
      <c r="M17" s="82" t="s">
        <v>137</v>
      </c>
      <c r="N17" s="83"/>
      <c r="O17" s="84"/>
      <c r="P17" s="165" t="s">
        <v>202</v>
      </c>
      <c r="Q17" s="166" t="s">
        <v>225</v>
      </c>
      <c r="R17" s="168" t="s">
        <v>131</v>
      </c>
      <c r="S17" s="163">
        <v>183.33333333333334</v>
      </c>
      <c r="T17" s="164">
        <v>220</v>
      </c>
      <c r="U17" s="90"/>
      <c r="V17" s="91"/>
      <c r="W17" s="92">
        <f t="shared" si="0"/>
        <v>0</v>
      </c>
      <c r="X17" s="93">
        <f t="shared" si="1"/>
        <v>0</v>
      </c>
      <c r="Y17" s="66"/>
      <c r="Z17" s="94"/>
      <c r="AA17" s="95"/>
      <c r="AB17" s="96"/>
      <c r="AC17" s="97"/>
    </row>
    <row r="18" spans="1:29" ht="14" customHeight="1" x14ac:dyDescent="0.2">
      <c r="A18" s="160" t="s">
        <v>118</v>
      </c>
      <c r="B18" s="161" t="s">
        <v>125</v>
      </c>
      <c r="C18" s="162" t="s">
        <v>120</v>
      </c>
      <c r="D18" s="160" t="s">
        <v>127</v>
      </c>
      <c r="E18" s="161" t="s">
        <v>146</v>
      </c>
      <c r="F18" s="162"/>
      <c r="G18" s="77" t="s">
        <v>147</v>
      </c>
      <c r="H18" s="78" t="s">
        <v>226</v>
      </c>
      <c r="I18" s="75" t="s">
        <v>136</v>
      </c>
      <c r="J18" s="159">
        <v>1999</v>
      </c>
      <c r="K18" s="80">
        <v>0.75</v>
      </c>
      <c r="L18" s="81">
        <v>12</v>
      </c>
      <c r="M18" s="82" t="s">
        <v>137</v>
      </c>
      <c r="N18" s="83"/>
      <c r="O18" s="84"/>
      <c r="P18" s="165" t="s">
        <v>228</v>
      </c>
      <c r="Q18" s="166" t="s">
        <v>229</v>
      </c>
      <c r="R18" s="168" t="s">
        <v>124</v>
      </c>
      <c r="S18" s="163">
        <v>45.833333333333336</v>
      </c>
      <c r="T18" s="164">
        <v>55</v>
      </c>
      <c r="U18" s="90"/>
      <c r="V18" s="91"/>
      <c r="W18" s="92">
        <f t="shared" si="0"/>
        <v>0</v>
      </c>
      <c r="X18" s="93">
        <f t="shared" si="1"/>
        <v>0</v>
      </c>
      <c r="Y18" s="66"/>
      <c r="Z18" s="94"/>
      <c r="AA18" s="95"/>
      <c r="AB18" s="96"/>
      <c r="AC18" s="97"/>
    </row>
    <row r="19" spans="1:29" ht="15.75" customHeight="1" x14ac:dyDescent="0.2">
      <c r="A19" s="160" t="s">
        <v>118</v>
      </c>
      <c r="B19" s="161" t="s">
        <v>125</v>
      </c>
      <c r="C19" s="162" t="s">
        <v>120</v>
      </c>
      <c r="D19" s="160" t="s">
        <v>127</v>
      </c>
      <c r="E19" s="161" t="s">
        <v>146</v>
      </c>
      <c r="F19" s="162"/>
      <c r="G19" s="77" t="s">
        <v>147</v>
      </c>
      <c r="H19" s="78" t="s">
        <v>148</v>
      </c>
      <c r="I19" s="75" t="s">
        <v>139</v>
      </c>
      <c r="J19" s="159">
        <v>1999</v>
      </c>
      <c r="K19" s="80">
        <v>0.75</v>
      </c>
      <c r="L19" s="81">
        <v>12</v>
      </c>
      <c r="M19" s="82" t="s">
        <v>137</v>
      </c>
      <c r="N19" s="83"/>
      <c r="O19" s="84"/>
      <c r="P19" s="165" t="s">
        <v>230</v>
      </c>
      <c r="Q19" s="166" t="s">
        <v>231</v>
      </c>
      <c r="R19" s="168" t="s">
        <v>124</v>
      </c>
      <c r="S19" s="163">
        <v>58.333333333333336</v>
      </c>
      <c r="T19" s="164">
        <v>70</v>
      </c>
      <c r="U19" s="90"/>
      <c r="V19" s="91"/>
      <c r="W19" s="92">
        <f t="shared" si="0"/>
        <v>0</v>
      </c>
      <c r="X19" s="93">
        <f t="shared" si="1"/>
        <v>0</v>
      </c>
      <c r="Y19" s="66"/>
      <c r="Z19" s="94"/>
      <c r="AA19" s="95"/>
      <c r="AB19" s="96"/>
      <c r="AC19" s="97"/>
    </row>
    <row r="20" spans="1:29" ht="15.75" customHeight="1" x14ac:dyDescent="0.2">
      <c r="A20" s="160" t="s">
        <v>118</v>
      </c>
      <c r="B20" s="161" t="s">
        <v>125</v>
      </c>
      <c r="C20" s="162" t="s">
        <v>120</v>
      </c>
      <c r="D20" s="160" t="s">
        <v>127</v>
      </c>
      <c r="E20" s="161" t="s">
        <v>146</v>
      </c>
      <c r="F20" s="162"/>
      <c r="G20" s="77" t="s">
        <v>147</v>
      </c>
      <c r="H20" s="78" t="s">
        <v>227</v>
      </c>
      <c r="I20" s="75" t="s">
        <v>139</v>
      </c>
      <c r="J20" s="159">
        <v>1999</v>
      </c>
      <c r="K20" s="80">
        <v>0.75</v>
      </c>
      <c r="L20" s="81">
        <v>12</v>
      </c>
      <c r="M20" s="82" t="s">
        <v>137</v>
      </c>
      <c r="N20" s="83"/>
      <c r="O20" s="84"/>
      <c r="P20" s="165" t="s">
        <v>232</v>
      </c>
      <c r="Q20" s="166" t="s">
        <v>233</v>
      </c>
      <c r="R20" s="168" t="s">
        <v>124</v>
      </c>
      <c r="S20" s="163">
        <v>45.833333333333336</v>
      </c>
      <c r="T20" s="164">
        <v>55</v>
      </c>
      <c r="U20" s="90"/>
      <c r="V20" s="91"/>
      <c r="W20" s="92">
        <f t="shared" si="0"/>
        <v>0</v>
      </c>
      <c r="X20" s="93">
        <f t="shared" si="1"/>
        <v>0</v>
      </c>
      <c r="Y20" s="66"/>
      <c r="Z20" s="94"/>
      <c r="AA20" s="95"/>
      <c r="AB20" s="96"/>
      <c r="AC20" s="97"/>
    </row>
    <row r="21" spans="1:29" ht="15" customHeight="1" x14ac:dyDescent="0.2">
      <c r="A21" s="160" t="s">
        <v>118</v>
      </c>
      <c r="B21" s="161" t="s">
        <v>125</v>
      </c>
      <c r="C21" s="162" t="s">
        <v>126</v>
      </c>
      <c r="D21" s="160" t="s">
        <v>127</v>
      </c>
      <c r="E21" s="161" t="s">
        <v>143</v>
      </c>
      <c r="F21" s="162"/>
      <c r="G21" s="77" t="s">
        <v>154</v>
      </c>
      <c r="H21" s="78" t="s">
        <v>234</v>
      </c>
      <c r="I21" s="75" t="s">
        <v>122</v>
      </c>
      <c r="J21" s="159">
        <v>1999</v>
      </c>
      <c r="K21" s="80">
        <v>1.5</v>
      </c>
      <c r="L21" s="81">
        <v>3</v>
      </c>
      <c r="M21" s="82" t="s">
        <v>137</v>
      </c>
      <c r="N21" s="83"/>
      <c r="O21" s="84"/>
      <c r="P21" s="165" t="s">
        <v>168</v>
      </c>
      <c r="Q21" s="166" t="s">
        <v>237</v>
      </c>
      <c r="R21" s="168" t="s">
        <v>131</v>
      </c>
      <c r="S21" s="163">
        <v>166.66666666666669</v>
      </c>
      <c r="T21" s="164">
        <v>200</v>
      </c>
      <c r="U21" s="90"/>
      <c r="V21" s="91"/>
      <c r="W21" s="92">
        <f t="shared" si="0"/>
        <v>0</v>
      </c>
      <c r="X21" s="93">
        <f t="shared" si="1"/>
        <v>0</v>
      </c>
      <c r="Y21" s="66"/>
      <c r="Z21" s="94"/>
      <c r="AA21" s="95"/>
      <c r="AB21" s="96"/>
      <c r="AC21" s="97"/>
    </row>
    <row r="22" spans="1:29" ht="15.75" customHeight="1" x14ac:dyDescent="0.2">
      <c r="A22" s="160" t="s">
        <v>118</v>
      </c>
      <c r="B22" s="161" t="s">
        <v>125</v>
      </c>
      <c r="C22" s="162" t="s">
        <v>126</v>
      </c>
      <c r="D22" s="160" t="s">
        <v>127</v>
      </c>
      <c r="E22" s="161" t="s">
        <v>143</v>
      </c>
      <c r="F22" s="162"/>
      <c r="G22" s="77" t="s">
        <v>154</v>
      </c>
      <c r="H22" s="78" t="s">
        <v>235</v>
      </c>
      <c r="I22" s="75" t="s">
        <v>163</v>
      </c>
      <c r="J22" s="159">
        <v>1996</v>
      </c>
      <c r="K22" s="80">
        <v>0.375</v>
      </c>
      <c r="L22" s="81">
        <v>12</v>
      </c>
      <c r="M22" s="82" t="s">
        <v>137</v>
      </c>
      <c r="N22" s="83"/>
      <c r="O22" s="84"/>
      <c r="P22" s="165" t="s">
        <v>236</v>
      </c>
      <c r="Q22" s="166" t="s">
        <v>238</v>
      </c>
      <c r="R22" s="168" t="s">
        <v>124</v>
      </c>
      <c r="S22" s="163">
        <v>50</v>
      </c>
      <c r="T22" s="164">
        <v>60</v>
      </c>
      <c r="U22" s="90"/>
      <c r="V22" s="91"/>
      <c r="W22" s="92">
        <f t="shared" si="0"/>
        <v>0</v>
      </c>
      <c r="X22" s="93">
        <f t="shared" si="1"/>
        <v>0</v>
      </c>
      <c r="Y22" s="66"/>
      <c r="Z22" s="94"/>
      <c r="AA22" s="95"/>
      <c r="AB22" s="96"/>
      <c r="AC22" s="97"/>
    </row>
    <row r="23" spans="1:29" ht="15.75" customHeight="1" x14ac:dyDescent="0.2">
      <c r="A23" s="71" t="s">
        <v>118</v>
      </c>
      <c r="B23" s="72" t="s">
        <v>125</v>
      </c>
      <c r="C23" s="73" t="s">
        <v>120</v>
      </c>
      <c r="D23" s="74" t="s">
        <v>138</v>
      </c>
      <c r="E23" s="75" t="s">
        <v>140</v>
      </c>
      <c r="F23" s="76" t="s">
        <v>129</v>
      </c>
      <c r="G23" s="77" t="s">
        <v>141</v>
      </c>
      <c r="H23" s="78" t="s">
        <v>175</v>
      </c>
      <c r="I23" s="75" t="s">
        <v>139</v>
      </c>
      <c r="J23" s="159">
        <v>2020</v>
      </c>
      <c r="K23" s="80" t="s">
        <v>142</v>
      </c>
      <c r="L23" s="81">
        <v>24</v>
      </c>
      <c r="M23" s="82" t="s">
        <v>137</v>
      </c>
      <c r="N23" s="83" t="s">
        <v>129</v>
      </c>
      <c r="O23" s="84" t="s">
        <v>129</v>
      </c>
      <c r="P23" s="85" t="s">
        <v>169</v>
      </c>
      <c r="Q23" s="86" t="s">
        <v>218</v>
      </c>
      <c r="R23" s="167" t="s">
        <v>124</v>
      </c>
      <c r="S23" s="88">
        <f t="shared" ref="S23:S24" si="2">T23/1.2</f>
        <v>25</v>
      </c>
      <c r="T23" s="89">
        <v>30</v>
      </c>
      <c r="U23" s="90"/>
      <c r="V23" s="91"/>
      <c r="W23" s="92">
        <f t="shared" ref="W23:W24" si="3">V23*S23</f>
        <v>0</v>
      </c>
      <c r="X23" s="93">
        <f t="shared" ref="X23:X24" si="4">V23*T23</f>
        <v>0</v>
      </c>
      <c r="Y23" s="66"/>
      <c r="Z23" s="94"/>
      <c r="AA23" s="95"/>
      <c r="AB23" s="96"/>
      <c r="AC23" s="97"/>
    </row>
    <row r="24" spans="1:29" ht="15.75" customHeight="1" x14ac:dyDescent="0.2">
      <c r="A24" s="71" t="s">
        <v>118</v>
      </c>
      <c r="B24" s="72" t="s">
        <v>125</v>
      </c>
      <c r="C24" s="73" t="s">
        <v>120</v>
      </c>
      <c r="D24" s="74" t="s">
        <v>138</v>
      </c>
      <c r="E24" s="75" t="s">
        <v>140</v>
      </c>
      <c r="F24" s="76" t="s">
        <v>129</v>
      </c>
      <c r="G24" s="77" t="s">
        <v>141</v>
      </c>
      <c r="H24" s="78" t="s">
        <v>175</v>
      </c>
      <c r="I24" s="75" t="s">
        <v>139</v>
      </c>
      <c r="J24" s="159">
        <v>2020</v>
      </c>
      <c r="K24" s="80" t="s">
        <v>123</v>
      </c>
      <c r="L24" s="81">
        <v>24</v>
      </c>
      <c r="M24" s="82" t="s">
        <v>137</v>
      </c>
      <c r="N24" s="83" t="s">
        <v>129</v>
      </c>
      <c r="O24" s="84" t="s">
        <v>129</v>
      </c>
      <c r="P24" s="85" t="s">
        <v>201</v>
      </c>
      <c r="Q24" s="86" t="s">
        <v>219</v>
      </c>
      <c r="R24" s="87" t="s">
        <v>124</v>
      </c>
      <c r="S24" s="88">
        <f t="shared" si="2"/>
        <v>10.833333333333334</v>
      </c>
      <c r="T24" s="89">
        <v>13</v>
      </c>
      <c r="U24" s="90"/>
      <c r="V24" s="91"/>
      <c r="W24" s="92">
        <f t="shared" si="3"/>
        <v>0</v>
      </c>
      <c r="X24" s="93">
        <f t="shared" si="4"/>
        <v>0</v>
      </c>
      <c r="Y24" s="66"/>
      <c r="Z24" s="94"/>
      <c r="AA24" s="95"/>
      <c r="AB24" s="96"/>
      <c r="AC24" s="97"/>
    </row>
    <row r="25" spans="1:29" ht="15.75" customHeight="1" x14ac:dyDescent="0.2">
      <c r="A25" s="71" t="s">
        <v>118</v>
      </c>
      <c r="B25" s="72" t="s">
        <v>125</v>
      </c>
      <c r="C25" s="73" t="s">
        <v>120</v>
      </c>
      <c r="D25" s="74" t="s">
        <v>138</v>
      </c>
      <c r="E25" s="75" t="s">
        <v>159</v>
      </c>
      <c r="F25" s="76" t="s">
        <v>129</v>
      </c>
      <c r="G25" s="77" t="s">
        <v>160</v>
      </c>
      <c r="H25" s="78" t="s">
        <v>161</v>
      </c>
      <c r="I25" s="75" t="s">
        <v>139</v>
      </c>
      <c r="J25" s="159">
        <v>2018</v>
      </c>
      <c r="K25" s="80" t="s">
        <v>123</v>
      </c>
      <c r="L25" s="81">
        <v>24</v>
      </c>
      <c r="M25" s="82" t="s">
        <v>137</v>
      </c>
      <c r="N25" s="83" t="s">
        <v>129</v>
      </c>
      <c r="O25" s="84" t="s">
        <v>129</v>
      </c>
      <c r="P25" s="85" t="s">
        <v>152</v>
      </c>
      <c r="Q25" s="86" t="s">
        <v>213</v>
      </c>
      <c r="R25" s="87" t="s">
        <v>124</v>
      </c>
      <c r="S25" s="88">
        <f t="shared" ref="S25:S26" si="5">T25/1.2</f>
        <v>10.833333333333334</v>
      </c>
      <c r="T25" s="89">
        <v>13</v>
      </c>
      <c r="U25" s="90"/>
      <c r="V25" s="91"/>
      <c r="W25" s="92">
        <f t="shared" ref="W25:W26" si="6">V25*S25</f>
        <v>0</v>
      </c>
      <c r="X25" s="93">
        <f t="shared" ref="X25:X26" si="7">V25*T25</f>
        <v>0</v>
      </c>
      <c r="Y25" s="66"/>
      <c r="Z25" s="94"/>
      <c r="AA25" s="95"/>
      <c r="AB25" s="96"/>
      <c r="AC25" s="97"/>
    </row>
    <row r="26" spans="1:29" ht="15.75" customHeight="1" x14ac:dyDescent="0.2">
      <c r="A26" s="71" t="s">
        <v>118</v>
      </c>
      <c r="B26" s="72" t="s">
        <v>125</v>
      </c>
      <c r="C26" s="73" t="s">
        <v>120</v>
      </c>
      <c r="D26" s="74" t="s">
        <v>138</v>
      </c>
      <c r="E26" s="75" t="s">
        <v>159</v>
      </c>
      <c r="F26" s="76" t="s">
        <v>129</v>
      </c>
      <c r="G26" s="77" t="s">
        <v>184</v>
      </c>
      <c r="H26" s="78" t="s">
        <v>189</v>
      </c>
      <c r="I26" s="75" t="s">
        <v>139</v>
      </c>
      <c r="J26" s="159">
        <v>2019</v>
      </c>
      <c r="K26" s="80" t="s">
        <v>123</v>
      </c>
      <c r="L26" s="81">
        <v>23</v>
      </c>
      <c r="M26" s="82" t="s">
        <v>137</v>
      </c>
      <c r="N26" s="83" t="s">
        <v>129</v>
      </c>
      <c r="O26" s="84" t="s">
        <v>129</v>
      </c>
      <c r="P26" s="85" t="s">
        <v>152</v>
      </c>
      <c r="Q26" s="86" t="s">
        <v>211</v>
      </c>
      <c r="R26" s="87" t="s">
        <v>124</v>
      </c>
      <c r="S26" s="88">
        <f t="shared" si="5"/>
        <v>20</v>
      </c>
      <c r="T26" s="89">
        <v>24</v>
      </c>
      <c r="U26" s="90"/>
      <c r="V26" s="91"/>
      <c r="W26" s="92">
        <f t="shared" si="6"/>
        <v>0</v>
      </c>
      <c r="X26" s="93">
        <f t="shared" si="7"/>
        <v>0</v>
      </c>
      <c r="Y26" s="66"/>
      <c r="Z26" s="94"/>
      <c r="AA26" s="95"/>
      <c r="AB26" s="96"/>
      <c r="AC26" s="97"/>
    </row>
    <row r="27" spans="1:29" ht="15.75" customHeight="1" x14ac:dyDescent="0.2">
      <c r="A27" s="71" t="s">
        <v>118</v>
      </c>
      <c r="B27" s="72" t="s">
        <v>125</v>
      </c>
      <c r="C27" s="73" t="s">
        <v>120</v>
      </c>
      <c r="D27" s="74" t="s">
        <v>121</v>
      </c>
      <c r="E27" s="75" t="s">
        <v>156</v>
      </c>
      <c r="F27" s="76" t="s">
        <v>129</v>
      </c>
      <c r="G27" s="77" t="s">
        <v>176</v>
      </c>
      <c r="H27" s="78" t="s">
        <v>186</v>
      </c>
      <c r="I27" s="75" t="s">
        <v>130</v>
      </c>
      <c r="J27" s="159">
        <v>2018</v>
      </c>
      <c r="K27" s="80" t="s">
        <v>123</v>
      </c>
      <c r="L27" s="81">
        <v>13</v>
      </c>
      <c r="M27" s="82" t="s">
        <v>137</v>
      </c>
      <c r="N27" s="83" t="s">
        <v>129</v>
      </c>
      <c r="O27" s="84" t="s">
        <v>129</v>
      </c>
      <c r="P27" s="85" t="s">
        <v>152</v>
      </c>
      <c r="Q27" s="86" t="s">
        <v>207</v>
      </c>
      <c r="R27" s="87" t="s">
        <v>124</v>
      </c>
      <c r="S27" s="88">
        <f t="shared" ref="S27:S28" si="8">T27/1.2</f>
        <v>33.333333333333336</v>
      </c>
      <c r="T27" s="89">
        <v>40</v>
      </c>
      <c r="U27" s="90"/>
      <c r="V27" s="91"/>
      <c r="W27" s="92">
        <f t="shared" ref="W27:W28" si="9">V27*S27</f>
        <v>0</v>
      </c>
      <c r="X27" s="93">
        <f t="shared" ref="X27:X28" si="10">V27*T27</f>
        <v>0</v>
      </c>
      <c r="Y27" s="66"/>
      <c r="Z27" s="94"/>
      <c r="AA27" s="95"/>
      <c r="AB27" s="96"/>
      <c r="AC27" s="97"/>
    </row>
    <row r="28" spans="1:29" ht="15.75" customHeight="1" x14ac:dyDescent="0.2">
      <c r="A28" s="71" t="s">
        <v>164</v>
      </c>
      <c r="B28" s="72" t="s">
        <v>125</v>
      </c>
      <c r="C28" s="73" t="s">
        <v>120</v>
      </c>
      <c r="D28" s="74" t="s">
        <v>121</v>
      </c>
      <c r="E28" s="75" t="s">
        <v>167</v>
      </c>
      <c r="F28" s="76" t="s">
        <v>129</v>
      </c>
      <c r="G28" s="77" t="s">
        <v>181</v>
      </c>
      <c r="H28" s="78" t="s">
        <v>187</v>
      </c>
      <c r="I28" s="75" t="s">
        <v>122</v>
      </c>
      <c r="J28" s="79" t="s">
        <v>165</v>
      </c>
      <c r="K28" s="80" t="s">
        <v>123</v>
      </c>
      <c r="L28" s="81">
        <v>14</v>
      </c>
      <c r="M28" s="82" t="s">
        <v>137</v>
      </c>
      <c r="N28" s="83" t="s">
        <v>129</v>
      </c>
      <c r="O28" s="84" t="s">
        <v>129</v>
      </c>
      <c r="P28" s="85" t="s">
        <v>208</v>
      </c>
      <c r="Q28" s="86" t="s">
        <v>209</v>
      </c>
      <c r="R28" s="87" t="s">
        <v>124</v>
      </c>
      <c r="S28" s="88">
        <f t="shared" si="8"/>
        <v>43.333333333333336</v>
      </c>
      <c r="T28" s="89">
        <v>52</v>
      </c>
      <c r="U28" s="90"/>
      <c r="V28" s="91"/>
      <c r="W28" s="92">
        <f t="shared" si="9"/>
        <v>0</v>
      </c>
      <c r="X28" s="93">
        <f t="shared" si="10"/>
        <v>0</v>
      </c>
      <c r="Y28" s="66"/>
      <c r="Z28" s="94"/>
      <c r="AA28" s="95"/>
      <c r="AB28" s="96"/>
      <c r="AC28" s="97"/>
    </row>
    <row r="29" spans="1:29" ht="15.75" customHeight="1" x14ac:dyDescent="0.2">
      <c r="A29" s="71" t="s">
        <v>118</v>
      </c>
      <c r="B29" s="72" t="s">
        <v>119</v>
      </c>
      <c r="C29" s="73" t="s">
        <v>120</v>
      </c>
      <c r="D29" s="74" t="s">
        <v>127</v>
      </c>
      <c r="E29" s="75" t="s">
        <v>132</v>
      </c>
      <c r="F29" s="76" t="s">
        <v>129</v>
      </c>
      <c r="G29" s="77" t="s">
        <v>133</v>
      </c>
      <c r="H29" s="78" t="s">
        <v>132</v>
      </c>
      <c r="I29" s="75" t="s">
        <v>122</v>
      </c>
      <c r="J29" s="159">
        <v>2019</v>
      </c>
      <c r="K29" s="80" t="s">
        <v>123</v>
      </c>
      <c r="L29" s="81">
        <v>24</v>
      </c>
      <c r="M29" s="82" t="s">
        <v>137</v>
      </c>
      <c r="N29" s="83" t="s">
        <v>129</v>
      </c>
      <c r="O29" s="84" t="s">
        <v>129</v>
      </c>
      <c r="P29" s="85" t="s">
        <v>216</v>
      </c>
      <c r="Q29" s="86" t="s">
        <v>217</v>
      </c>
      <c r="R29" s="87" t="s">
        <v>124</v>
      </c>
      <c r="S29" s="88">
        <f t="shared" ref="S29" si="11">T29/1.2</f>
        <v>14.166666666666668</v>
      </c>
      <c r="T29" s="89">
        <v>17</v>
      </c>
      <c r="U29" s="90"/>
      <c r="V29" s="91"/>
      <c r="W29" s="92">
        <f t="shared" ref="W29" si="12">V29*S29</f>
        <v>0</v>
      </c>
      <c r="X29" s="93">
        <f t="shared" ref="X29" si="13">V29*T29</f>
        <v>0</v>
      </c>
      <c r="Y29" s="66"/>
      <c r="Z29" s="94"/>
      <c r="AA29" s="95"/>
      <c r="AB29" s="96"/>
      <c r="AC29" s="97"/>
    </row>
    <row r="30" spans="1:29" ht="15.75" customHeight="1" x14ac:dyDescent="0.2">
      <c r="A30" s="71" t="s">
        <v>118</v>
      </c>
      <c r="B30" s="72" t="s">
        <v>125</v>
      </c>
      <c r="C30" s="73" t="s">
        <v>120</v>
      </c>
      <c r="D30" s="74" t="s">
        <v>127</v>
      </c>
      <c r="E30" s="75" t="s">
        <v>135</v>
      </c>
      <c r="F30" s="76" t="s">
        <v>129</v>
      </c>
      <c r="G30" s="77" t="s">
        <v>162</v>
      </c>
      <c r="H30" s="78" t="s">
        <v>171</v>
      </c>
      <c r="I30" s="75" t="s">
        <v>136</v>
      </c>
      <c r="J30" s="159">
        <v>2010</v>
      </c>
      <c r="K30" s="80" t="s">
        <v>142</v>
      </c>
      <c r="L30" s="81">
        <v>1</v>
      </c>
      <c r="M30" s="82" t="s">
        <v>137</v>
      </c>
      <c r="N30" s="83" t="s">
        <v>129</v>
      </c>
      <c r="O30" s="84" t="s">
        <v>129</v>
      </c>
      <c r="P30" s="85" t="s">
        <v>172</v>
      </c>
      <c r="Q30" s="86" t="s">
        <v>173</v>
      </c>
      <c r="R30" s="87" t="s">
        <v>131</v>
      </c>
      <c r="S30" s="88">
        <f t="shared" ref="S30:S32" si="14">T30/1.2</f>
        <v>83.333333333333343</v>
      </c>
      <c r="T30" s="89">
        <v>100</v>
      </c>
      <c r="U30" s="90"/>
      <c r="V30" s="91"/>
      <c r="W30" s="92">
        <f t="shared" ref="W30:W32" si="15">V30*S30</f>
        <v>0</v>
      </c>
      <c r="X30" s="93">
        <f t="shared" ref="X30:X32" si="16">V30*T30</f>
        <v>0</v>
      </c>
      <c r="Y30" s="66"/>
      <c r="Z30" s="94"/>
      <c r="AA30" s="95"/>
      <c r="AB30" s="96"/>
      <c r="AC30" s="97"/>
    </row>
    <row r="31" spans="1:29" ht="15.75" customHeight="1" x14ac:dyDescent="0.2">
      <c r="A31" s="71" t="s">
        <v>118</v>
      </c>
      <c r="B31" s="72" t="s">
        <v>125</v>
      </c>
      <c r="C31" s="73" t="s">
        <v>120</v>
      </c>
      <c r="D31" s="74" t="s">
        <v>127</v>
      </c>
      <c r="E31" s="75" t="s">
        <v>135</v>
      </c>
      <c r="F31" s="76" t="s">
        <v>129</v>
      </c>
      <c r="G31" s="77" t="s">
        <v>162</v>
      </c>
      <c r="H31" s="78" t="s">
        <v>171</v>
      </c>
      <c r="I31" s="75" t="s">
        <v>136</v>
      </c>
      <c r="J31" s="159">
        <v>2012</v>
      </c>
      <c r="K31" s="80" t="s">
        <v>142</v>
      </c>
      <c r="L31" s="81">
        <v>3</v>
      </c>
      <c r="M31" s="82" t="s">
        <v>137</v>
      </c>
      <c r="N31" s="83" t="s">
        <v>129</v>
      </c>
      <c r="O31" s="84" t="s">
        <v>129</v>
      </c>
      <c r="P31" s="85" t="s">
        <v>190</v>
      </c>
      <c r="Q31" s="86" t="s">
        <v>191</v>
      </c>
      <c r="R31" s="87" t="s">
        <v>131</v>
      </c>
      <c r="S31" s="88">
        <f t="shared" si="14"/>
        <v>66.666666666666671</v>
      </c>
      <c r="T31" s="89">
        <v>80</v>
      </c>
      <c r="U31" s="90"/>
      <c r="V31" s="91"/>
      <c r="W31" s="92">
        <f t="shared" si="15"/>
        <v>0</v>
      </c>
      <c r="X31" s="93">
        <f t="shared" si="16"/>
        <v>0</v>
      </c>
      <c r="Y31" s="66"/>
      <c r="Z31" s="94"/>
      <c r="AA31" s="95"/>
      <c r="AB31" s="96"/>
      <c r="AC31" s="97"/>
    </row>
    <row r="32" spans="1:29" ht="15.75" customHeight="1" x14ac:dyDescent="0.2">
      <c r="A32" s="71" t="s">
        <v>118</v>
      </c>
      <c r="B32" s="72" t="s">
        <v>125</v>
      </c>
      <c r="C32" s="73" t="s">
        <v>120</v>
      </c>
      <c r="D32" s="74" t="s">
        <v>127</v>
      </c>
      <c r="E32" s="75" t="s">
        <v>135</v>
      </c>
      <c r="F32" s="76" t="s">
        <v>129</v>
      </c>
      <c r="G32" s="77" t="s">
        <v>162</v>
      </c>
      <c r="H32" s="78" t="s">
        <v>171</v>
      </c>
      <c r="I32" s="75" t="s">
        <v>136</v>
      </c>
      <c r="J32" s="159">
        <v>2013</v>
      </c>
      <c r="K32" s="80" t="s">
        <v>142</v>
      </c>
      <c r="L32" s="81">
        <v>2</v>
      </c>
      <c r="M32" s="82" t="s">
        <v>137</v>
      </c>
      <c r="N32" s="83" t="s">
        <v>129</v>
      </c>
      <c r="O32" s="84" t="s">
        <v>129</v>
      </c>
      <c r="P32" s="85" t="s">
        <v>169</v>
      </c>
      <c r="Q32" s="86" t="s">
        <v>185</v>
      </c>
      <c r="R32" s="87" t="s">
        <v>131</v>
      </c>
      <c r="S32" s="88">
        <f t="shared" si="14"/>
        <v>66.666666666666671</v>
      </c>
      <c r="T32" s="89">
        <v>80</v>
      </c>
      <c r="U32" s="90"/>
      <c r="V32" s="91"/>
      <c r="W32" s="92">
        <f t="shared" si="15"/>
        <v>0</v>
      </c>
      <c r="X32" s="93">
        <f t="shared" si="16"/>
        <v>0</v>
      </c>
      <c r="Y32" s="66"/>
      <c r="Z32" s="94"/>
      <c r="AA32" s="95"/>
      <c r="AB32" s="96"/>
      <c r="AC32" s="97"/>
    </row>
    <row r="33" spans="1:29" ht="15.75" customHeight="1" x14ac:dyDescent="0.2">
      <c r="A33" s="71" t="s">
        <v>118</v>
      </c>
      <c r="B33" s="72" t="s">
        <v>119</v>
      </c>
      <c r="C33" s="73" t="s">
        <v>120</v>
      </c>
      <c r="D33" s="74" t="s">
        <v>127</v>
      </c>
      <c r="E33" s="75" t="s">
        <v>128</v>
      </c>
      <c r="F33" s="76" t="s">
        <v>129</v>
      </c>
      <c r="G33" s="77" t="s">
        <v>153</v>
      </c>
      <c r="H33" s="78" t="s">
        <v>195</v>
      </c>
      <c r="I33" s="75" t="s">
        <v>134</v>
      </c>
      <c r="J33" s="159">
        <v>2015</v>
      </c>
      <c r="K33" s="80" t="s">
        <v>123</v>
      </c>
      <c r="L33" s="81">
        <v>8</v>
      </c>
      <c r="M33" s="82" t="s">
        <v>137</v>
      </c>
      <c r="N33" s="83" t="s">
        <v>129</v>
      </c>
      <c r="O33" s="84" t="s">
        <v>129</v>
      </c>
      <c r="P33" s="85" t="s">
        <v>196</v>
      </c>
      <c r="Q33" s="86" t="s">
        <v>197</v>
      </c>
      <c r="R33" s="87" t="s">
        <v>124</v>
      </c>
      <c r="S33" s="88">
        <f t="shared" ref="S33:S34" si="17">T33/1.2</f>
        <v>19</v>
      </c>
      <c r="T33" s="89">
        <v>22.8</v>
      </c>
      <c r="U33" s="90"/>
      <c r="V33" s="91"/>
      <c r="W33" s="92">
        <f t="shared" ref="W33:W34" si="18">V33*S33</f>
        <v>0</v>
      </c>
      <c r="X33" s="93">
        <f t="shared" ref="X33:X34" si="19">V33*T33</f>
        <v>0</v>
      </c>
      <c r="Y33" s="66"/>
      <c r="Z33" s="94"/>
      <c r="AA33" s="95"/>
      <c r="AB33" s="96"/>
      <c r="AC33" s="97"/>
    </row>
    <row r="34" spans="1:29" ht="15.75" customHeight="1" x14ac:dyDescent="0.2">
      <c r="A34" s="71" t="s">
        <v>118</v>
      </c>
      <c r="B34" s="72" t="s">
        <v>119</v>
      </c>
      <c r="C34" s="73" t="s">
        <v>120</v>
      </c>
      <c r="D34" s="74" t="s">
        <v>127</v>
      </c>
      <c r="E34" s="75" t="s">
        <v>128</v>
      </c>
      <c r="F34" s="76" t="s">
        <v>129</v>
      </c>
      <c r="G34" s="77" t="s">
        <v>153</v>
      </c>
      <c r="H34" s="78" t="s">
        <v>198</v>
      </c>
      <c r="I34" s="75" t="s">
        <v>134</v>
      </c>
      <c r="J34" s="159">
        <v>2007</v>
      </c>
      <c r="K34" s="80" t="s">
        <v>123</v>
      </c>
      <c r="L34" s="81">
        <v>8</v>
      </c>
      <c r="M34" s="82" t="s">
        <v>137</v>
      </c>
      <c r="N34" s="83" t="s">
        <v>129</v>
      </c>
      <c r="O34" s="84" t="s">
        <v>129</v>
      </c>
      <c r="P34" s="85" t="s">
        <v>199</v>
      </c>
      <c r="Q34" s="86" t="s">
        <v>200</v>
      </c>
      <c r="R34" s="87" t="s">
        <v>131</v>
      </c>
      <c r="S34" s="88">
        <f t="shared" si="17"/>
        <v>54.166666666666671</v>
      </c>
      <c r="T34" s="89">
        <v>65</v>
      </c>
      <c r="U34" s="90"/>
      <c r="V34" s="91"/>
      <c r="W34" s="92">
        <f t="shared" si="18"/>
        <v>0</v>
      </c>
      <c r="X34" s="93">
        <f t="shared" si="19"/>
        <v>0</v>
      </c>
      <c r="Y34" s="66"/>
      <c r="Z34" s="94"/>
      <c r="AA34" s="95"/>
      <c r="AB34" s="96"/>
      <c r="AC34" s="97"/>
    </row>
    <row r="35" spans="1:29" ht="15.75" customHeight="1" x14ac:dyDescent="0.2">
      <c r="A35" s="71" t="s">
        <v>118</v>
      </c>
      <c r="B35" s="72" t="s">
        <v>119</v>
      </c>
      <c r="C35" s="73" t="s">
        <v>120</v>
      </c>
      <c r="D35" s="74" t="s">
        <v>127</v>
      </c>
      <c r="E35" s="75" t="s">
        <v>151</v>
      </c>
      <c r="F35" s="76" t="s">
        <v>129</v>
      </c>
      <c r="G35" s="77" t="s">
        <v>144</v>
      </c>
      <c r="H35" s="78" t="s">
        <v>145</v>
      </c>
      <c r="I35" s="75" t="s">
        <v>134</v>
      </c>
      <c r="J35" s="159">
        <v>2013</v>
      </c>
      <c r="K35" s="80" t="s">
        <v>123</v>
      </c>
      <c r="L35" s="81">
        <v>24</v>
      </c>
      <c r="M35" s="82" t="s">
        <v>137</v>
      </c>
      <c r="N35" s="83" t="s">
        <v>129</v>
      </c>
      <c r="O35" s="84" t="s">
        <v>129</v>
      </c>
      <c r="P35" s="85" t="s">
        <v>152</v>
      </c>
      <c r="Q35" s="86" t="s">
        <v>212</v>
      </c>
      <c r="R35" s="87" t="s">
        <v>124</v>
      </c>
      <c r="S35" s="88">
        <f t="shared" ref="S35" si="20">T35/1.2</f>
        <v>70.833333333333343</v>
      </c>
      <c r="T35" s="89">
        <v>85</v>
      </c>
      <c r="U35" s="90"/>
      <c r="V35" s="91"/>
      <c r="W35" s="92">
        <f t="shared" ref="W35" si="21">V35*S35</f>
        <v>0</v>
      </c>
      <c r="X35" s="93">
        <f t="shared" ref="X35" si="22">V35*T35</f>
        <v>0</v>
      </c>
      <c r="Y35" s="66"/>
      <c r="Z35" s="94"/>
      <c r="AA35" s="95"/>
      <c r="AB35" s="96"/>
      <c r="AC35" s="97"/>
    </row>
    <row r="36" spans="1:29" ht="15.75" customHeight="1" x14ac:dyDescent="0.2">
      <c r="A36" s="71" t="s">
        <v>118</v>
      </c>
      <c r="B36" s="72" t="s">
        <v>125</v>
      </c>
      <c r="C36" s="73" t="s">
        <v>120</v>
      </c>
      <c r="D36" s="74" t="s">
        <v>127</v>
      </c>
      <c r="E36" s="75" t="s">
        <v>155</v>
      </c>
      <c r="F36" s="76" t="s">
        <v>129</v>
      </c>
      <c r="G36" s="77" t="s">
        <v>166</v>
      </c>
      <c r="H36" s="78" t="s">
        <v>174</v>
      </c>
      <c r="I36" s="75" t="s">
        <v>157</v>
      </c>
      <c r="J36" s="159">
        <v>2014</v>
      </c>
      <c r="K36" s="80" t="s">
        <v>123</v>
      </c>
      <c r="L36" s="81">
        <v>6</v>
      </c>
      <c r="M36" s="82" t="s">
        <v>137</v>
      </c>
      <c r="N36" s="83" t="s">
        <v>129</v>
      </c>
      <c r="O36" s="84" t="s">
        <v>129</v>
      </c>
      <c r="P36" s="85" t="s">
        <v>192</v>
      </c>
      <c r="Q36" s="86" t="s">
        <v>193</v>
      </c>
      <c r="R36" s="87" t="s">
        <v>131</v>
      </c>
      <c r="S36" s="88">
        <f t="shared" ref="S36" si="23">T36/1.2</f>
        <v>50</v>
      </c>
      <c r="T36" s="89">
        <v>60</v>
      </c>
      <c r="U36" s="90"/>
      <c r="V36" s="91"/>
      <c r="W36" s="92">
        <f t="shared" ref="W36" si="24">V36*S36</f>
        <v>0</v>
      </c>
      <c r="X36" s="93">
        <f t="shared" ref="X36" si="25">V36*T36</f>
        <v>0</v>
      </c>
      <c r="Y36" s="66"/>
      <c r="Z36" s="94"/>
      <c r="AA36" s="95"/>
      <c r="AB36" s="96"/>
      <c r="AC36" s="97"/>
    </row>
    <row r="37" spans="1:29" ht="15.75" customHeight="1" x14ac:dyDescent="0.2">
      <c r="A37" s="71" t="s">
        <v>118</v>
      </c>
      <c r="B37" s="72" t="s">
        <v>125</v>
      </c>
      <c r="C37" s="73" t="s">
        <v>120</v>
      </c>
      <c r="D37" s="74" t="s">
        <v>127</v>
      </c>
      <c r="E37" s="75" t="s">
        <v>146</v>
      </c>
      <c r="F37" s="76" t="s">
        <v>129</v>
      </c>
      <c r="G37" s="77" t="s">
        <v>182</v>
      </c>
      <c r="H37" s="78" t="s">
        <v>188</v>
      </c>
      <c r="I37" s="75" t="s">
        <v>136</v>
      </c>
      <c r="J37" s="159">
        <v>2017</v>
      </c>
      <c r="K37" s="80" t="s">
        <v>123</v>
      </c>
      <c r="L37" s="81">
        <v>24</v>
      </c>
      <c r="M37" s="82" t="s">
        <v>137</v>
      </c>
      <c r="N37" s="83" t="s">
        <v>129</v>
      </c>
      <c r="O37" s="84" t="s">
        <v>129</v>
      </c>
      <c r="P37" s="85" t="s">
        <v>210</v>
      </c>
      <c r="Q37" s="86" t="s">
        <v>214</v>
      </c>
      <c r="R37" s="87" t="s">
        <v>124</v>
      </c>
      <c r="S37" s="88">
        <f t="shared" ref="S37:S40" si="26">T37/1.2</f>
        <v>46.666666666666671</v>
      </c>
      <c r="T37" s="89">
        <v>56</v>
      </c>
      <c r="U37" s="90"/>
      <c r="V37" s="91"/>
      <c r="W37" s="92">
        <f t="shared" ref="W37:W40" si="27">V37*S37</f>
        <v>0</v>
      </c>
      <c r="X37" s="93">
        <f t="shared" ref="X37:X40" si="28">V37*T37</f>
        <v>0</v>
      </c>
      <c r="Y37" s="66"/>
      <c r="Z37" s="94"/>
      <c r="AA37" s="95"/>
      <c r="AB37" s="96"/>
      <c r="AC37" s="97"/>
    </row>
    <row r="38" spans="1:29" ht="15.75" customHeight="1" x14ac:dyDescent="0.2">
      <c r="A38" s="71" t="s">
        <v>118</v>
      </c>
      <c r="B38" s="72" t="s">
        <v>125</v>
      </c>
      <c r="C38" s="73" t="s">
        <v>120</v>
      </c>
      <c r="D38" s="74" t="s">
        <v>127</v>
      </c>
      <c r="E38" s="75" t="s">
        <v>146</v>
      </c>
      <c r="F38" s="76" t="s">
        <v>129</v>
      </c>
      <c r="G38" s="77" t="s">
        <v>182</v>
      </c>
      <c r="H38" s="78" t="s">
        <v>188</v>
      </c>
      <c r="I38" s="75" t="s">
        <v>136</v>
      </c>
      <c r="J38" s="159">
        <v>2018</v>
      </c>
      <c r="K38" s="80" t="s">
        <v>123</v>
      </c>
      <c r="L38" s="81">
        <v>11</v>
      </c>
      <c r="M38" s="82" t="s">
        <v>137</v>
      </c>
      <c r="N38" s="83" t="s">
        <v>129</v>
      </c>
      <c r="O38" s="84" t="s">
        <v>129</v>
      </c>
      <c r="P38" s="85" t="s">
        <v>203</v>
      </c>
      <c r="Q38" s="86" t="s">
        <v>205</v>
      </c>
      <c r="R38" s="87" t="s">
        <v>124</v>
      </c>
      <c r="S38" s="88">
        <f t="shared" si="26"/>
        <v>48.333333333333336</v>
      </c>
      <c r="T38" s="89">
        <v>58</v>
      </c>
      <c r="U38" s="90"/>
      <c r="V38" s="91"/>
      <c r="W38" s="92">
        <f t="shared" si="27"/>
        <v>0</v>
      </c>
      <c r="X38" s="93">
        <f t="shared" si="28"/>
        <v>0</v>
      </c>
      <c r="Y38" s="66"/>
      <c r="Z38" s="94"/>
      <c r="AA38" s="95"/>
      <c r="AB38" s="96"/>
      <c r="AC38" s="97"/>
    </row>
    <row r="39" spans="1:29" ht="15.75" customHeight="1" x14ac:dyDescent="0.2">
      <c r="A39" s="71" t="s">
        <v>118</v>
      </c>
      <c r="B39" s="72" t="s">
        <v>125</v>
      </c>
      <c r="C39" s="73" t="s">
        <v>120</v>
      </c>
      <c r="D39" s="74" t="s">
        <v>127</v>
      </c>
      <c r="E39" s="75" t="s">
        <v>146</v>
      </c>
      <c r="F39" s="76" t="s">
        <v>129</v>
      </c>
      <c r="G39" s="77" t="s">
        <v>182</v>
      </c>
      <c r="H39" s="78" t="s">
        <v>183</v>
      </c>
      <c r="I39" s="75" t="s">
        <v>136</v>
      </c>
      <c r="J39" s="159">
        <v>2019</v>
      </c>
      <c r="K39" s="80" t="s">
        <v>123</v>
      </c>
      <c r="L39" s="81">
        <v>24</v>
      </c>
      <c r="M39" s="82" t="s">
        <v>137</v>
      </c>
      <c r="N39" s="83" t="s">
        <v>129</v>
      </c>
      <c r="O39" s="84" t="s">
        <v>129</v>
      </c>
      <c r="P39" s="85" t="s">
        <v>210</v>
      </c>
      <c r="Q39" s="86" t="s">
        <v>215</v>
      </c>
      <c r="R39" s="87" t="s">
        <v>124</v>
      </c>
      <c r="S39" s="88">
        <f t="shared" si="26"/>
        <v>20</v>
      </c>
      <c r="T39" s="89">
        <v>24</v>
      </c>
      <c r="U39" s="90"/>
      <c r="V39" s="91"/>
      <c r="W39" s="92">
        <f t="shared" si="27"/>
        <v>0</v>
      </c>
      <c r="X39" s="93">
        <f t="shared" si="28"/>
        <v>0</v>
      </c>
      <c r="Y39" s="66"/>
      <c r="Z39" s="94"/>
      <c r="AA39" s="95"/>
      <c r="AB39" s="96"/>
      <c r="AC39" s="97"/>
    </row>
    <row r="40" spans="1:29" ht="15.75" customHeight="1" x14ac:dyDescent="0.2">
      <c r="A40" s="71" t="s">
        <v>118</v>
      </c>
      <c r="B40" s="72" t="s">
        <v>125</v>
      </c>
      <c r="C40" s="73" t="s">
        <v>120</v>
      </c>
      <c r="D40" s="74" t="s">
        <v>127</v>
      </c>
      <c r="E40" s="75" t="s">
        <v>146</v>
      </c>
      <c r="F40" s="76" t="s">
        <v>129</v>
      </c>
      <c r="G40" s="77" t="s">
        <v>182</v>
      </c>
      <c r="H40" s="78" t="s">
        <v>183</v>
      </c>
      <c r="I40" s="75" t="s">
        <v>136</v>
      </c>
      <c r="J40" s="159">
        <v>2020</v>
      </c>
      <c r="K40" s="80" t="s">
        <v>123</v>
      </c>
      <c r="L40" s="81">
        <v>11</v>
      </c>
      <c r="M40" s="82" t="s">
        <v>137</v>
      </c>
      <c r="N40" s="83" t="s">
        <v>129</v>
      </c>
      <c r="O40" s="84" t="s">
        <v>129</v>
      </c>
      <c r="P40" s="85" t="s">
        <v>203</v>
      </c>
      <c r="Q40" s="86" t="s">
        <v>204</v>
      </c>
      <c r="R40" s="87" t="s">
        <v>124</v>
      </c>
      <c r="S40" s="88">
        <f t="shared" si="26"/>
        <v>21.666666666666668</v>
      </c>
      <c r="T40" s="89">
        <v>26</v>
      </c>
      <c r="U40" s="90"/>
      <c r="V40" s="91"/>
      <c r="W40" s="92">
        <f t="shared" si="27"/>
        <v>0</v>
      </c>
      <c r="X40" s="93">
        <f t="shared" si="28"/>
        <v>0</v>
      </c>
      <c r="Y40" s="66"/>
      <c r="Z40" s="94"/>
      <c r="AA40" s="95"/>
      <c r="AB40" s="96"/>
      <c r="AC40" s="97"/>
    </row>
    <row r="41" spans="1:29" ht="15.75" customHeight="1" x14ac:dyDescent="0.2">
      <c r="A41" s="71" t="s">
        <v>118</v>
      </c>
      <c r="B41" s="72" t="s">
        <v>119</v>
      </c>
      <c r="C41" s="73" t="s">
        <v>120</v>
      </c>
      <c r="D41" s="74" t="s">
        <v>149</v>
      </c>
      <c r="E41" s="75" t="s">
        <v>150</v>
      </c>
      <c r="F41" s="76"/>
      <c r="G41" s="77" t="s">
        <v>179</v>
      </c>
      <c r="H41" s="78" t="s">
        <v>180</v>
      </c>
      <c r="I41" s="75" t="s">
        <v>158</v>
      </c>
      <c r="J41" s="159">
        <v>1996</v>
      </c>
      <c r="K41" s="80" t="s">
        <v>123</v>
      </c>
      <c r="L41" s="81">
        <v>12</v>
      </c>
      <c r="M41" s="82" t="s">
        <v>137</v>
      </c>
      <c r="N41" s="83" t="s">
        <v>129</v>
      </c>
      <c r="O41" s="84" t="s">
        <v>129</v>
      </c>
      <c r="P41" s="85" t="s">
        <v>194</v>
      </c>
      <c r="Q41" s="86" t="s">
        <v>206</v>
      </c>
      <c r="R41" s="87" t="s">
        <v>124</v>
      </c>
      <c r="S41" s="88">
        <f t="shared" ref="S41" si="29">T41/1.2</f>
        <v>83.333333333333343</v>
      </c>
      <c r="T41" s="89">
        <v>100</v>
      </c>
      <c r="U41" s="90"/>
      <c r="V41" s="91"/>
      <c r="W41" s="92">
        <f t="shared" ref="W41" si="30">V41*S41</f>
        <v>0</v>
      </c>
      <c r="X41" s="93">
        <f t="shared" ref="X41" si="31">V41*T41</f>
        <v>0</v>
      </c>
      <c r="Y41" s="66"/>
      <c r="Z41" s="94"/>
      <c r="AA41" s="95"/>
      <c r="AB41" s="96"/>
      <c r="AC41" s="97"/>
    </row>
    <row r="42" spans="1:29" ht="15.75" customHeight="1" x14ac:dyDescent="0.2">
      <c r="D42" s="66"/>
      <c r="E42" s="66"/>
      <c r="F42" s="66"/>
      <c r="G42" s="98"/>
      <c r="H42" s="98"/>
      <c r="I42" s="66"/>
      <c r="K42" s="99"/>
      <c r="M42" s="100"/>
      <c r="N42" s="100"/>
      <c r="O42" s="100"/>
      <c r="P42" s="100"/>
      <c r="Q42" s="101"/>
      <c r="R42" s="101"/>
      <c r="S42" s="102"/>
      <c r="T42" s="103"/>
      <c r="U42" s="98"/>
      <c r="V42" s="3"/>
      <c r="W42" s="3"/>
      <c r="X42" s="3"/>
      <c r="Y42" s="66"/>
      <c r="Z42" s="99"/>
      <c r="AA42" s="99"/>
      <c r="AB42" s="99"/>
      <c r="AC42" s="66"/>
    </row>
    <row r="43" spans="1:29" ht="15.75" customHeight="1" x14ac:dyDescent="0.2">
      <c r="D43" s="66"/>
      <c r="E43" s="66"/>
      <c r="F43" s="66"/>
      <c r="G43" s="98"/>
      <c r="H43" s="98"/>
      <c r="I43" s="66"/>
      <c r="K43" s="99"/>
      <c r="M43" s="100"/>
      <c r="N43" s="100"/>
      <c r="O43" s="100"/>
      <c r="P43" s="100"/>
      <c r="Q43" s="101"/>
      <c r="R43" s="101"/>
      <c r="S43" s="102"/>
      <c r="T43" s="103"/>
      <c r="U43" s="98"/>
      <c r="V43" s="3"/>
      <c r="W43" s="3"/>
      <c r="X43" s="3"/>
      <c r="Y43" s="66"/>
      <c r="Z43" s="99"/>
      <c r="AA43" s="99"/>
      <c r="AB43" s="99"/>
      <c r="AC43" s="66"/>
    </row>
    <row r="44" spans="1:29" ht="15.75" customHeight="1" x14ac:dyDescent="0.2">
      <c r="D44" s="66"/>
      <c r="E44" s="66"/>
      <c r="F44" s="66"/>
      <c r="G44" s="98"/>
      <c r="H44" s="98"/>
      <c r="I44" s="66"/>
      <c r="K44" s="99"/>
      <c r="M44" s="100"/>
      <c r="N44" s="100"/>
      <c r="O44" s="100"/>
      <c r="P44" s="100"/>
      <c r="Q44" s="101"/>
      <c r="R44" s="101"/>
      <c r="S44" s="102"/>
      <c r="T44" s="103"/>
      <c r="U44" s="98"/>
      <c r="V44" s="3"/>
      <c r="W44" s="3"/>
      <c r="X44" s="3"/>
      <c r="Y44" s="66"/>
      <c r="Z44" s="99"/>
      <c r="AA44" s="99"/>
      <c r="AB44" s="99"/>
      <c r="AC44" s="66"/>
    </row>
    <row r="45" spans="1:29" ht="15.75" customHeight="1" x14ac:dyDescent="0.2">
      <c r="D45" s="66"/>
      <c r="E45" s="66"/>
      <c r="F45" s="66"/>
      <c r="G45" s="98"/>
      <c r="H45" s="98"/>
      <c r="I45" s="66"/>
      <c r="K45" s="99"/>
      <c r="M45" s="100"/>
      <c r="N45" s="100"/>
      <c r="O45" s="100"/>
      <c r="P45" s="100"/>
      <c r="Q45" s="101"/>
      <c r="R45" s="101"/>
      <c r="S45" s="102"/>
      <c r="T45" s="103"/>
      <c r="U45" s="98"/>
      <c r="V45" s="3"/>
      <c r="W45" s="3"/>
      <c r="X45" s="3"/>
      <c r="Y45" s="66"/>
      <c r="Z45" s="99"/>
      <c r="AA45" s="99"/>
      <c r="AB45" s="99"/>
      <c r="AC45" s="66"/>
    </row>
    <row r="46" spans="1:29" ht="15.75" customHeight="1" x14ac:dyDescent="0.2">
      <c r="D46" s="66"/>
      <c r="E46" s="66"/>
      <c r="F46" s="66"/>
      <c r="G46" s="98"/>
      <c r="H46" s="98"/>
      <c r="I46" s="66"/>
      <c r="K46" s="99"/>
      <c r="M46" s="100"/>
      <c r="N46" s="100"/>
      <c r="O46" s="100"/>
      <c r="P46" s="100"/>
      <c r="Q46" s="101"/>
      <c r="R46" s="101"/>
      <c r="S46" s="102"/>
      <c r="T46" s="103"/>
      <c r="U46" s="98"/>
      <c r="V46" s="3"/>
      <c r="W46" s="3"/>
      <c r="X46" s="3"/>
      <c r="Y46" s="66"/>
      <c r="Z46" s="99"/>
      <c r="AA46" s="99"/>
      <c r="AB46" s="99"/>
      <c r="AC46" s="66"/>
    </row>
    <row r="47" spans="1:29" ht="15.75" customHeight="1" x14ac:dyDescent="0.2">
      <c r="D47" s="66"/>
      <c r="E47" s="66"/>
      <c r="F47" s="66"/>
      <c r="G47" s="98"/>
      <c r="H47" s="98"/>
      <c r="I47" s="66"/>
      <c r="K47" s="99"/>
      <c r="M47" s="100"/>
      <c r="N47" s="100"/>
      <c r="O47" s="100"/>
      <c r="P47" s="100"/>
      <c r="Q47" s="101"/>
      <c r="R47" s="101"/>
      <c r="S47" s="102"/>
      <c r="T47" s="103"/>
      <c r="U47" s="98"/>
      <c r="V47" s="3"/>
      <c r="W47" s="3"/>
      <c r="X47" s="3"/>
      <c r="Y47" s="66"/>
      <c r="Z47" s="99"/>
      <c r="AA47" s="99"/>
      <c r="AB47" s="99"/>
      <c r="AC47" s="66"/>
    </row>
    <row r="48" spans="1:29" ht="15.75" customHeight="1" x14ac:dyDescent="0.2">
      <c r="D48" s="66"/>
      <c r="E48" s="66"/>
      <c r="F48" s="66"/>
      <c r="G48" s="98"/>
      <c r="H48" s="98"/>
      <c r="I48" s="66"/>
      <c r="K48" s="99"/>
      <c r="M48" s="100"/>
      <c r="N48" s="100"/>
      <c r="O48" s="100"/>
      <c r="P48" s="100"/>
      <c r="Q48" s="101"/>
      <c r="R48" s="101"/>
      <c r="S48" s="102"/>
      <c r="T48" s="103"/>
      <c r="U48" s="98"/>
      <c r="V48" s="3"/>
      <c r="W48" s="3"/>
      <c r="X48" s="3"/>
      <c r="Y48" s="66"/>
      <c r="Z48" s="99"/>
      <c r="AA48" s="99"/>
      <c r="AB48" s="99"/>
      <c r="AC48" s="66"/>
    </row>
    <row r="49" spans="4:29" ht="15.75" customHeight="1" x14ac:dyDescent="0.2">
      <c r="D49" s="66"/>
      <c r="E49" s="66"/>
      <c r="F49" s="66"/>
      <c r="G49" s="98"/>
      <c r="H49" s="98"/>
      <c r="I49" s="66"/>
      <c r="K49" s="99"/>
      <c r="M49" s="100"/>
      <c r="N49" s="100"/>
      <c r="O49" s="100"/>
      <c r="P49" s="100"/>
      <c r="Q49" s="101"/>
      <c r="R49" s="101"/>
      <c r="S49" s="102"/>
      <c r="T49" s="103"/>
      <c r="U49" s="98"/>
      <c r="V49" s="3"/>
      <c r="W49" s="3"/>
      <c r="X49" s="3"/>
      <c r="Y49" s="66"/>
      <c r="Z49" s="99"/>
      <c r="AA49" s="99"/>
      <c r="AB49" s="99"/>
      <c r="AC49" s="66"/>
    </row>
    <row r="50" spans="4:29" ht="15.75" customHeight="1" x14ac:dyDescent="0.2">
      <c r="D50" s="66"/>
      <c r="E50" s="66"/>
      <c r="F50" s="66"/>
      <c r="G50" s="98"/>
      <c r="H50" s="98"/>
      <c r="I50" s="66"/>
      <c r="K50" s="99"/>
      <c r="M50" s="100"/>
      <c r="N50" s="100"/>
      <c r="O50" s="100"/>
      <c r="P50" s="100"/>
      <c r="Q50" s="101"/>
      <c r="R50" s="101"/>
      <c r="S50" s="102"/>
      <c r="T50" s="103"/>
      <c r="U50" s="98"/>
      <c r="V50" s="3"/>
      <c r="W50" s="3"/>
      <c r="X50" s="3"/>
      <c r="Y50" s="66"/>
      <c r="Z50" s="99"/>
      <c r="AA50" s="99"/>
      <c r="AB50" s="99"/>
      <c r="AC50" s="66"/>
    </row>
    <row r="51" spans="4:29" ht="15.75" customHeight="1" x14ac:dyDescent="0.2">
      <c r="D51" s="66"/>
      <c r="E51" s="66"/>
      <c r="F51" s="66"/>
      <c r="G51" s="98"/>
      <c r="H51" s="98"/>
      <c r="I51" s="66"/>
      <c r="K51" s="99"/>
      <c r="M51" s="100"/>
      <c r="N51" s="100"/>
      <c r="O51" s="100"/>
      <c r="P51" s="100"/>
      <c r="Q51" s="101"/>
      <c r="R51" s="101"/>
      <c r="S51" s="102"/>
      <c r="T51" s="103"/>
      <c r="U51" s="98"/>
      <c r="V51" s="3"/>
      <c r="W51" s="3"/>
      <c r="X51" s="3"/>
      <c r="Y51" s="66"/>
      <c r="Z51" s="99"/>
      <c r="AA51" s="99"/>
      <c r="AB51" s="99"/>
      <c r="AC51" s="66"/>
    </row>
    <row r="52" spans="4:29" ht="15.75" customHeight="1" x14ac:dyDescent="0.2">
      <c r="D52" s="66"/>
      <c r="E52" s="66"/>
      <c r="F52" s="66"/>
      <c r="G52" s="98"/>
      <c r="H52" s="98"/>
      <c r="I52" s="66"/>
      <c r="K52" s="99"/>
      <c r="M52" s="100"/>
      <c r="N52" s="100"/>
      <c r="O52" s="100"/>
      <c r="P52" s="100"/>
      <c r="Q52" s="101"/>
      <c r="R52" s="101"/>
      <c r="S52" s="102"/>
      <c r="T52" s="103"/>
      <c r="U52" s="98"/>
      <c r="V52" s="3"/>
      <c r="W52" s="3"/>
      <c r="X52" s="3"/>
      <c r="Y52" s="66"/>
      <c r="Z52" s="99"/>
      <c r="AA52" s="99"/>
      <c r="AB52" s="99"/>
      <c r="AC52" s="66"/>
    </row>
    <row r="53" spans="4:29" ht="15.75" customHeight="1" x14ac:dyDescent="0.2">
      <c r="D53" s="66"/>
      <c r="E53" s="66"/>
      <c r="F53" s="66"/>
      <c r="G53" s="98"/>
      <c r="H53" s="98"/>
      <c r="I53" s="66"/>
      <c r="K53" s="99"/>
      <c r="M53" s="100"/>
      <c r="N53" s="100"/>
      <c r="O53" s="100"/>
      <c r="P53" s="100"/>
      <c r="Q53" s="101"/>
      <c r="R53" s="101"/>
      <c r="S53" s="102"/>
      <c r="T53" s="103"/>
      <c r="U53" s="98"/>
      <c r="V53" s="3"/>
      <c r="W53" s="3"/>
      <c r="X53" s="3"/>
      <c r="Y53" s="66"/>
      <c r="Z53" s="99"/>
      <c r="AA53" s="99"/>
      <c r="AB53" s="99"/>
      <c r="AC53" s="66"/>
    </row>
    <row r="54" spans="4:29" ht="15.75" customHeight="1" x14ac:dyDescent="0.2">
      <c r="D54" s="66"/>
      <c r="E54" s="66"/>
      <c r="F54" s="66"/>
      <c r="G54" s="98"/>
      <c r="H54" s="98"/>
      <c r="I54" s="66"/>
      <c r="K54" s="99"/>
      <c r="M54" s="100"/>
      <c r="N54" s="100"/>
      <c r="O54" s="100"/>
      <c r="P54" s="100"/>
      <c r="Q54" s="101"/>
      <c r="R54" s="101"/>
      <c r="S54" s="102"/>
      <c r="T54" s="103"/>
      <c r="U54" s="98"/>
      <c r="V54" s="3"/>
      <c r="W54" s="3"/>
      <c r="X54" s="3"/>
      <c r="Y54" s="66"/>
      <c r="Z54" s="99"/>
      <c r="AA54" s="99"/>
      <c r="AB54" s="99"/>
      <c r="AC54" s="66"/>
    </row>
    <row r="55" spans="4:29" ht="15.75" customHeight="1" x14ac:dyDescent="0.2">
      <c r="D55" s="66"/>
      <c r="E55" s="66"/>
      <c r="F55" s="66"/>
      <c r="G55" s="98"/>
      <c r="H55" s="98"/>
      <c r="I55" s="66"/>
      <c r="K55" s="99"/>
      <c r="M55" s="100"/>
      <c r="N55" s="100"/>
      <c r="O55" s="100"/>
      <c r="P55" s="100"/>
      <c r="Q55" s="101"/>
      <c r="R55" s="101"/>
      <c r="S55" s="102"/>
      <c r="T55" s="103"/>
      <c r="U55" s="98"/>
      <c r="V55" s="3"/>
      <c r="W55" s="3"/>
      <c r="X55" s="3"/>
      <c r="Y55" s="66"/>
      <c r="Z55" s="99"/>
      <c r="AA55" s="99"/>
      <c r="AB55" s="99"/>
      <c r="AC55" s="66"/>
    </row>
    <row r="56" spans="4:29" ht="15.75" customHeight="1" x14ac:dyDescent="0.2">
      <c r="D56" s="66"/>
      <c r="E56" s="66"/>
      <c r="F56" s="66"/>
      <c r="G56" s="98"/>
      <c r="H56" s="98"/>
      <c r="I56" s="66"/>
      <c r="K56" s="99"/>
      <c r="M56" s="100"/>
      <c r="N56" s="100"/>
      <c r="O56" s="100"/>
      <c r="P56" s="100"/>
      <c r="Q56" s="101"/>
      <c r="R56" s="101"/>
      <c r="S56" s="102"/>
      <c r="T56" s="103"/>
      <c r="U56" s="98"/>
      <c r="V56" s="3"/>
      <c r="W56" s="3"/>
      <c r="X56" s="3"/>
      <c r="Y56" s="66"/>
      <c r="Z56" s="99"/>
      <c r="AA56" s="99"/>
      <c r="AB56" s="99"/>
      <c r="AC56" s="66"/>
    </row>
    <row r="57" spans="4:29" ht="15.75" customHeight="1" x14ac:dyDescent="0.2">
      <c r="D57" s="66"/>
      <c r="E57" s="66"/>
      <c r="F57" s="66"/>
      <c r="G57" s="98"/>
      <c r="H57" s="98"/>
      <c r="I57" s="66"/>
      <c r="K57" s="99"/>
      <c r="M57" s="100"/>
      <c r="N57" s="100"/>
      <c r="O57" s="100"/>
      <c r="P57" s="100"/>
      <c r="Q57" s="101"/>
      <c r="R57" s="101"/>
      <c r="S57" s="102"/>
      <c r="T57" s="103"/>
      <c r="U57" s="98"/>
      <c r="V57" s="3"/>
      <c r="W57" s="3"/>
      <c r="X57" s="3"/>
      <c r="Y57" s="66"/>
      <c r="Z57" s="99"/>
      <c r="AA57" s="99"/>
      <c r="AB57" s="99"/>
      <c r="AC57" s="66"/>
    </row>
    <row r="58" spans="4:29" ht="15.75" customHeight="1" x14ac:dyDescent="0.2">
      <c r="D58" s="66"/>
      <c r="E58" s="66"/>
      <c r="F58" s="66"/>
      <c r="G58" s="98"/>
      <c r="H58" s="98"/>
      <c r="I58" s="66"/>
      <c r="K58" s="99"/>
      <c r="M58" s="100"/>
      <c r="N58" s="100"/>
      <c r="O58" s="100"/>
      <c r="P58" s="100"/>
      <c r="Q58" s="101"/>
      <c r="R58" s="101"/>
      <c r="S58" s="102"/>
      <c r="T58" s="103"/>
      <c r="U58" s="98"/>
      <c r="V58" s="3"/>
      <c r="W58" s="3"/>
      <c r="X58" s="3"/>
      <c r="Y58" s="66"/>
      <c r="Z58" s="99"/>
      <c r="AA58" s="99"/>
      <c r="AB58" s="99"/>
      <c r="AC58" s="66"/>
    </row>
    <row r="59" spans="4:29" ht="15.75" customHeight="1" x14ac:dyDescent="0.2">
      <c r="D59" s="66"/>
      <c r="E59" s="66"/>
      <c r="F59" s="66"/>
      <c r="G59" s="98"/>
      <c r="H59" s="98"/>
      <c r="I59" s="66"/>
      <c r="K59" s="99"/>
      <c r="M59" s="100"/>
      <c r="N59" s="100"/>
      <c r="O59" s="100"/>
      <c r="P59" s="100"/>
      <c r="Q59" s="101"/>
      <c r="R59" s="101"/>
      <c r="S59" s="102"/>
      <c r="T59" s="103"/>
      <c r="U59" s="98"/>
      <c r="V59" s="3"/>
      <c r="W59" s="3"/>
      <c r="X59" s="3"/>
      <c r="Y59" s="66"/>
      <c r="Z59" s="99"/>
      <c r="AA59" s="99"/>
      <c r="AB59" s="99"/>
      <c r="AC59" s="66"/>
    </row>
  </sheetData>
  <autoFilter ref="A13:X41" xr:uid="{00000000-0009-0000-0000-000000000000}"/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conditionalFormatting sqref="Q14:Q17">
    <cfRule type="duplicateValues" dxfId="2" priority="3"/>
  </conditionalFormatting>
  <conditionalFormatting sqref="Q18:Q20">
    <cfRule type="duplicateValues" dxfId="1" priority="2"/>
  </conditionalFormatting>
  <conditionalFormatting sqref="Q21:Q22">
    <cfRule type="duplicateValues" dxfId="0" priority="1"/>
  </conditionalFormatting>
  <dataValidations count="10">
    <dataValidation type="whole" allowBlank="1" showInputMessage="1" showErrorMessage="1" sqref="Z1:AA11 Z14:AA59" xr:uid="{00000000-0002-0000-0000-000000000000}">
      <formula1>-500</formula1>
      <formula2>500</formula2>
    </dataValidation>
    <dataValidation type="list" allowBlank="1" showInputMessage="1" showErrorMessage="1" sqref="AB1:AB11 AB14:AB59" xr:uid="{00000000-0002-0000-0000-000001000000}">
      <formula1>"VERKAUFT,ALTE PREISLISTE,FEHLBESTAND,ZUSTAND,BRUCH"</formula1>
      <formula2>0</formula2>
    </dataValidation>
    <dataValidation type="list" allowBlank="1" showInputMessage="1" showErrorMessage="1" sqref="A14:A22" xr:uid="{BE1253E8-35E9-8A47-81A9-EE8054A3BD2A}">
      <formula1>"Wein,Schaumwein,Fortfied,Spirituose,Zubehör"</formula1>
    </dataValidation>
    <dataValidation type="list" allowBlank="1" showInputMessage="1" showErrorMessage="1" sqref="C14:C22" xr:uid="{C69E2EB0-68A2-5D41-AD2E-DC699B774DAE}">
      <formula1>"trocken,süß,halbtrocken,n.a."</formula1>
    </dataValidation>
    <dataValidation type="list" allowBlank="1" showInputMessage="1" showErrorMessage="1" sqref="B14:B22" xr:uid="{74AB6F75-3A97-854B-AA74-4B0B71423F4C}">
      <formula1>"weiß,rot,rosé,n.a."</formula1>
    </dataValidation>
    <dataValidation type="list" allowBlank="1" showInputMessage="1" showErrorMessage="1" sqref="R14:R22" xr:uid="{1C46FD11-2C08-9A4E-980B-FA1FD7A3BE74}">
      <formula1>"D,U"</formula1>
    </dataValidation>
    <dataValidation type="whole" allowBlank="1" showInputMessage="1" showErrorMessage="1" sqref="L18:L41" xr:uid="{00000000-0002-0000-0000-000002000000}">
      <formula1>0</formula1>
      <formula2>1000</formula2>
    </dataValidation>
    <dataValidation type="list" allowBlank="1" showInputMessage="1" showErrorMessage="1" sqref="A23:A41" xr:uid="{00000000-0002-0000-0000-000003000000}">
      <formula1>"Wein,Schaumwein,Fortfied,Spirituose"</formula1>
      <formula2>0</formula2>
    </dataValidation>
    <dataValidation type="list" allowBlank="1" showInputMessage="1" showErrorMessage="1" sqref="B23:B41" xr:uid="{00000000-0002-0000-0000-000004000000}">
      <formula1>"weiß,rot,rosé,n.a."</formula1>
      <formula2>0</formula2>
    </dataValidation>
    <dataValidation type="list" allowBlank="1" showInputMessage="1" showErrorMessage="1" sqref="C23:C41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71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50"/>
  </cols>
  <sheetData>
    <row r="1" spans="1:15" ht="17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s="151" customFormat="1" ht="34.5" customHeight="1" x14ac:dyDescent="0.2">
      <c r="D2" s="224" t="s">
        <v>47</v>
      </c>
      <c r="E2" s="225"/>
      <c r="F2" s="104" t="s">
        <v>1</v>
      </c>
      <c r="G2" s="226"/>
      <c r="H2" s="227"/>
      <c r="I2" s="228"/>
      <c r="J2" s="153"/>
      <c r="K2" s="207" t="s">
        <v>2</v>
      </c>
      <c r="L2" s="208"/>
      <c r="M2" s="208"/>
      <c r="N2" s="208"/>
      <c r="O2" s="209"/>
    </row>
    <row r="3" spans="1:15" s="151" customFormat="1" ht="28.5" customHeight="1" thickBot="1" x14ac:dyDescent="0.25">
      <c r="D3" s="210" t="s">
        <v>48</v>
      </c>
      <c r="E3" s="211"/>
      <c r="F3" s="105" t="s">
        <v>3</v>
      </c>
      <c r="G3" s="212"/>
      <c r="H3" s="213"/>
      <c r="I3" s="214"/>
      <c r="J3" s="153"/>
      <c r="K3" s="106" t="s">
        <v>49</v>
      </c>
      <c r="L3" s="107" t="s">
        <v>50</v>
      </c>
      <c r="M3" s="108" t="s">
        <v>51</v>
      </c>
      <c r="N3" s="109" t="s">
        <v>5</v>
      </c>
      <c r="O3" s="110" t="s">
        <v>6</v>
      </c>
    </row>
    <row r="4" spans="1:15" s="151" customFormat="1" ht="32.25" customHeight="1" x14ac:dyDescent="0.2">
      <c r="A4" s="234" t="s">
        <v>52</v>
      </c>
      <c r="B4" s="234"/>
      <c r="C4" s="234"/>
      <c r="D4" s="235" t="s">
        <v>53</v>
      </c>
      <c r="E4" s="211"/>
      <c r="F4" s="111" t="s">
        <v>7</v>
      </c>
      <c r="G4" s="212"/>
      <c r="H4" s="213"/>
      <c r="I4" s="214"/>
      <c r="J4" s="153"/>
      <c r="K4" s="203">
        <f>SUM(K9:K3494)</f>
        <v>0</v>
      </c>
      <c r="L4" s="205">
        <f>SUM(L9:L3494)</f>
        <v>0</v>
      </c>
      <c r="M4" s="197">
        <f>SUM(M9:M3494)</f>
        <v>0</v>
      </c>
      <c r="N4" s="199">
        <f>SUM(N9:N3494)</f>
        <v>0</v>
      </c>
      <c r="O4" s="201">
        <f>SUM(O9:O3494)</f>
        <v>0</v>
      </c>
    </row>
    <row r="5" spans="1:15" s="151" customFormat="1" ht="16.5" customHeight="1" thickBot="1" x14ac:dyDescent="0.25">
      <c r="A5" s="229" t="s">
        <v>54</v>
      </c>
      <c r="B5" s="230"/>
      <c r="D5" s="210" t="s">
        <v>55</v>
      </c>
      <c r="E5" s="211"/>
      <c r="F5" s="112" t="s">
        <v>8</v>
      </c>
      <c r="G5" s="231"/>
      <c r="H5" s="232"/>
      <c r="I5" s="233"/>
      <c r="J5" s="153"/>
      <c r="K5" s="204"/>
      <c r="L5" s="206"/>
      <c r="M5" s="198"/>
      <c r="N5" s="200"/>
      <c r="O5" s="202"/>
    </row>
    <row r="6" spans="1:15" s="151" customFormat="1" ht="50" thickBot="1" x14ac:dyDescent="0.25">
      <c r="D6" s="152"/>
      <c r="E6" s="152"/>
      <c r="F6" s="154"/>
      <c r="G6" s="155"/>
      <c r="H6" s="156"/>
      <c r="I6" s="156"/>
      <c r="J6" s="153"/>
      <c r="K6" s="157"/>
      <c r="L6" s="157"/>
      <c r="M6" s="157"/>
      <c r="N6" s="157"/>
      <c r="O6" s="157"/>
    </row>
    <row r="7" spans="1:15" s="158" customFormat="1" ht="21" x14ac:dyDescent="0.2">
      <c r="A7" s="215" t="s">
        <v>56</v>
      </c>
      <c r="B7" s="216"/>
      <c r="C7" s="216"/>
      <c r="D7" s="217"/>
      <c r="E7" s="218" t="s">
        <v>57</v>
      </c>
      <c r="F7" s="220" t="s">
        <v>58</v>
      </c>
      <c r="G7" s="220" t="s">
        <v>59</v>
      </c>
      <c r="H7" s="222"/>
      <c r="I7" s="223"/>
      <c r="J7" s="236" t="s">
        <v>19</v>
      </c>
      <c r="K7" s="194" t="s">
        <v>26</v>
      </c>
      <c r="L7" s="195"/>
      <c r="M7" s="195"/>
      <c r="N7" s="195"/>
      <c r="O7" s="196"/>
    </row>
    <row r="8" spans="1:15" s="151" customFormat="1" ht="31" thickBot="1" x14ac:dyDescent="0.25">
      <c r="A8" s="113" t="s">
        <v>29</v>
      </c>
      <c r="B8" s="114" t="s">
        <v>60</v>
      </c>
      <c r="C8" s="115" t="s">
        <v>61</v>
      </c>
      <c r="D8" s="116" t="s">
        <v>62</v>
      </c>
      <c r="E8" s="219"/>
      <c r="F8" s="221"/>
      <c r="G8" s="117" t="s">
        <v>49</v>
      </c>
      <c r="H8" s="118" t="s">
        <v>50</v>
      </c>
      <c r="I8" s="119" t="s">
        <v>51</v>
      </c>
      <c r="J8" s="237"/>
      <c r="K8" s="120" t="s">
        <v>63</v>
      </c>
      <c r="L8" s="121" t="s">
        <v>64</v>
      </c>
      <c r="M8" s="121" t="s">
        <v>65</v>
      </c>
      <c r="N8" s="122" t="s">
        <v>5</v>
      </c>
      <c r="O8" s="123" t="s">
        <v>6</v>
      </c>
    </row>
    <row r="9" spans="1:15" s="151" customFormat="1" ht="171" customHeight="1" x14ac:dyDescent="0.2">
      <c r="A9" s="124" t="s">
        <v>66</v>
      </c>
      <c r="B9" s="125" t="s">
        <v>67</v>
      </c>
      <c r="C9" s="126" t="s">
        <v>68</v>
      </c>
      <c r="D9" s="127" t="s">
        <v>69</v>
      </c>
      <c r="E9" s="128"/>
      <c r="F9" s="129" t="s">
        <v>70</v>
      </c>
      <c r="G9" s="130">
        <v>37.9</v>
      </c>
      <c r="H9" s="131">
        <v>74.8</v>
      </c>
      <c r="I9" s="132">
        <f>36.9*6</f>
        <v>221.39999999999998</v>
      </c>
      <c r="J9" s="133"/>
      <c r="K9" s="134"/>
      <c r="L9" s="135"/>
      <c r="M9" s="135"/>
      <c r="N9" s="136">
        <f t="shared" ref="N9:N20" si="0">O9/1.2</f>
        <v>0</v>
      </c>
      <c r="O9" s="137">
        <f t="shared" ref="O9:O12" si="1">K9*G9+L9*H9+M9*I9</f>
        <v>0</v>
      </c>
    </row>
    <row r="10" spans="1:15" s="151" customFormat="1" ht="174.75" customHeight="1" x14ac:dyDescent="0.2">
      <c r="A10" s="124" t="s">
        <v>66</v>
      </c>
      <c r="B10" s="125" t="s">
        <v>71</v>
      </c>
      <c r="C10" s="126" t="s">
        <v>72</v>
      </c>
      <c r="D10" s="127" t="s">
        <v>73</v>
      </c>
      <c r="E10" s="128"/>
      <c r="F10" s="129" t="s">
        <v>74</v>
      </c>
      <c r="G10" s="130">
        <v>36.9</v>
      </c>
      <c r="H10" s="131">
        <v>72.8</v>
      </c>
      <c r="I10" s="132">
        <f>35.9*6</f>
        <v>215.39999999999998</v>
      </c>
      <c r="J10" s="133"/>
      <c r="K10" s="134"/>
      <c r="L10" s="135"/>
      <c r="M10" s="135"/>
      <c r="N10" s="136">
        <f t="shared" si="0"/>
        <v>0</v>
      </c>
      <c r="O10" s="137">
        <f t="shared" si="1"/>
        <v>0</v>
      </c>
    </row>
    <row r="11" spans="1:15" s="151" customFormat="1" ht="180" customHeight="1" x14ac:dyDescent="0.2">
      <c r="A11" s="124" t="s">
        <v>66</v>
      </c>
      <c r="B11" s="125" t="s">
        <v>75</v>
      </c>
      <c r="C11" s="126" t="s">
        <v>76</v>
      </c>
      <c r="D11" s="127" t="s">
        <v>77</v>
      </c>
      <c r="E11" s="128"/>
      <c r="F11" s="129" t="s">
        <v>78</v>
      </c>
      <c r="G11" s="130">
        <v>35.9</v>
      </c>
      <c r="H11" s="131">
        <v>70.8</v>
      </c>
      <c r="I11" s="132">
        <f>34.9*6</f>
        <v>209.39999999999998</v>
      </c>
      <c r="J11" s="133"/>
      <c r="K11" s="134"/>
      <c r="L11" s="135"/>
      <c r="M11" s="135"/>
      <c r="N11" s="136">
        <f t="shared" si="0"/>
        <v>0</v>
      </c>
      <c r="O11" s="137">
        <f t="shared" si="1"/>
        <v>0</v>
      </c>
    </row>
    <row r="12" spans="1:15" s="151" customFormat="1" ht="187.5" customHeight="1" x14ac:dyDescent="0.2">
      <c r="A12" s="124" t="s">
        <v>66</v>
      </c>
      <c r="B12" s="125" t="s">
        <v>79</v>
      </c>
      <c r="C12" s="126" t="s">
        <v>68</v>
      </c>
      <c r="D12" s="127" t="s">
        <v>80</v>
      </c>
      <c r="E12" s="128"/>
      <c r="F12" s="129" t="s">
        <v>81</v>
      </c>
      <c r="G12" s="130">
        <v>34.9</v>
      </c>
      <c r="H12" s="131">
        <v>68.8</v>
      </c>
      <c r="I12" s="132">
        <f>33.9*6</f>
        <v>203.39999999999998</v>
      </c>
      <c r="J12" s="133"/>
      <c r="K12" s="134"/>
      <c r="L12" s="135"/>
      <c r="M12" s="135"/>
      <c r="N12" s="136">
        <f t="shared" si="0"/>
        <v>0</v>
      </c>
      <c r="O12" s="137">
        <f t="shared" si="1"/>
        <v>0</v>
      </c>
    </row>
    <row r="13" spans="1:15" s="151" customFormat="1" ht="173.25" customHeight="1" x14ac:dyDescent="0.2">
      <c r="A13" s="124" t="s">
        <v>82</v>
      </c>
      <c r="B13" s="125" t="s">
        <v>83</v>
      </c>
      <c r="C13" s="126" t="s">
        <v>84</v>
      </c>
      <c r="D13" s="127" t="s">
        <v>85</v>
      </c>
      <c r="E13" s="128"/>
      <c r="F13" s="129" t="s">
        <v>86</v>
      </c>
      <c r="G13" s="130">
        <v>23.9</v>
      </c>
      <c r="H13" s="131" t="s">
        <v>87</v>
      </c>
      <c r="I13" s="132">
        <f>6*22.9</f>
        <v>137.39999999999998</v>
      </c>
      <c r="J13" s="133"/>
      <c r="K13" s="134"/>
      <c r="L13" s="135" t="s">
        <v>87</v>
      </c>
      <c r="M13" s="135"/>
      <c r="N13" s="136">
        <f t="shared" si="0"/>
        <v>0</v>
      </c>
      <c r="O13" s="137">
        <f>K13*G13+M13*I13</f>
        <v>0</v>
      </c>
    </row>
    <row r="14" spans="1:15" s="151" customFormat="1" ht="174" customHeight="1" x14ac:dyDescent="0.2">
      <c r="A14" s="124" t="s">
        <v>88</v>
      </c>
      <c r="B14" s="125" t="s">
        <v>89</v>
      </c>
      <c r="C14" s="126" t="s">
        <v>90</v>
      </c>
      <c r="D14" s="127" t="s">
        <v>91</v>
      </c>
      <c r="E14" s="128"/>
      <c r="F14" s="129" t="s">
        <v>92</v>
      </c>
      <c r="G14" s="130">
        <v>74.900000000000006</v>
      </c>
      <c r="H14" s="131" t="s">
        <v>87</v>
      </c>
      <c r="I14" s="132" t="s">
        <v>87</v>
      </c>
      <c r="J14" s="133"/>
      <c r="K14" s="134"/>
      <c r="L14" s="135" t="s">
        <v>87</v>
      </c>
      <c r="M14" s="135" t="s">
        <v>87</v>
      </c>
      <c r="N14" s="136">
        <f t="shared" si="0"/>
        <v>0</v>
      </c>
      <c r="O14" s="137">
        <f t="shared" ref="O14:O20" si="2">K14*G14</f>
        <v>0</v>
      </c>
    </row>
    <row r="15" spans="1:15" s="151" customFormat="1" ht="176.25" customHeight="1" x14ac:dyDescent="0.2">
      <c r="A15" s="124" t="s">
        <v>88</v>
      </c>
      <c r="B15" s="125" t="s">
        <v>93</v>
      </c>
      <c r="C15" s="126" t="s">
        <v>94</v>
      </c>
      <c r="D15" s="127" t="s">
        <v>95</v>
      </c>
      <c r="E15" s="128"/>
      <c r="F15" s="129" t="s">
        <v>96</v>
      </c>
      <c r="G15" s="130">
        <v>86.9</v>
      </c>
      <c r="H15" s="131" t="s">
        <v>87</v>
      </c>
      <c r="I15" s="132" t="s">
        <v>87</v>
      </c>
      <c r="J15" s="133"/>
      <c r="K15" s="134"/>
      <c r="L15" s="135" t="s">
        <v>87</v>
      </c>
      <c r="M15" s="135" t="s">
        <v>87</v>
      </c>
      <c r="N15" s="136">
        <f t="shared" si="0"/>
        <v>0</v>
      </c>
      <c r="O15" s="137">
        <f t="shared" si="2"/>
        <v>0</v>
      </c>
    </row>
    <row r="16" spans="1:15" s="151" customFormat="1" ht="170.25" customHeight="1" x14ac:dyDescent="0.2">
      <c r="A16" s="124" t="s">
        <v>88</v>
      </c>
      <c r="B16" s="125" t="s">
        <v>97</v>
      </c>
      <c r="C16" s="126" t="s">
        <v>98</v>
      </c>
      <c r="D16" s="127" t="s">
        <v>99</v>
      </c>
      <c r="E16" s="128"/>
      <c r="F16" s="129" t="s">
        <v>100</v>
      </c>
      <c r="G16" s="130">
        <v>34.9</v>
      </c>
      <c r="H16" s="131" t="s">
        <v>87</v>
      </c>
      <c r="I16" s="132" t="s">
        <v>87</v>
      </c>
      <c r="J16" s="133"/>
      <c r="K16" s="134"/>
      <c r="L16" s="135" t="s">
        <v>87</v>
      </c>
      <c r="M16" s="135" t="s">
        <v>87</v>
      </c>
      <c r="N16" s="136">
        <f t="shared" si="0"/>
        <v>0</v>
      </c>
      <c r="O16" s="137">
        <f t="shared" si="2"/>
        <v>0</v>
      </c>
    </row>
    <row r="17" spans="1:15" s="151" customFormat="1" ht="174" customHeight="1" x14ac:dyDescent="0.2">
      <c r="A17" s="124" t="s">
        <v>88</v>
      </c>
      <c r="B17" s="125" t="s">
        <v>101</v>
      </c>
      <c r="C17" s="126" t="s">
        <v>102</v>
      </c>
      <c r="D17" s="127" t="s">
        <v>103</v>
      </c>
      <c r="E17" s="128"/>
      <c r="F17" s="129" t="s">
        <v>104</v>
      </c>
      <c r="G17" s="130">
        <v>48.9</v>
      </c>
      <c r="H17" s="131" t="s">
        <v>87</v>
      </c>
      <c r="I17" s="132" t="s">
        <v>87</v>
      </c>
      <c r="J17" s="133"/>
      <c r="K17" s="134"/>
      <c r="L17" s="135" t="s">
        <v>87</v>
      </c>
      <c r="M17" s="135" t="s">
        <v>87</v>
      </c>
      <c r="N17" s="136">
        <f t="shared" si="0"/>
        <v>0</v>
      </c>
      <c r="O17" s="137">
        <f t="shared" si="2"/>
        <v>0</v>
      </c>
    </row>
    <row r="18" spans="1:15" s="151" customFormat="1" ht="192.75" customHeight="1" x14ac:dyDescent="0.2">
      <c r="A18" s="124" t="s">
        <v>88</v>
      </c>
      <c r="B18" s="125" t="s">
        <v>105</v>
      </c>
      <c r="C18" s="126" t="s">
        <v>106</v>
      </c>
      <c r="D18" s="127" t="s">
        <v>107</v>
      </c>
      <c r="E18" s="128"/>
      <c r="F18" s="129" t="s">
        <v>108</v>
      </c>
      <c r="G18" s="130">
        <v>60.9</v>
      </c>
      <c r="H18" s="131" t="s">
        <v>87</v>
      </c>
      <c r="I18" s="132" t="s">
        <v>87</v>
      </c>
      <c r="J18" s="133"/>
      <c r="K18" s="134"/>
      <c r="L18" s="135" t="s">
        <v>87</v>
      </c>
      <c r="M18" s="135" t="s">
        <v>87</v>
      </c>
      <c r="N18" s="136">
        <f t="shared" si="0"/>
        <v>0</v>
      </c>
      <c r="O18" s="137">
        <f t="shared" si="2"/>
        <v>0</v>
      </c>
    </row>
    <row r="19" spans="1:15" s="151" customFormat="1" ht="171" customHeight="1" thickBot="1" x14ac:dyDescent="0.25">
      <c r="A19" s="124" t="s">
        <v>88</v>
      </c>
      <c r="B19" s="125" t="s">
        <v>109</v>
      </c>
      <c r="C19" s="126" t="s">
        <v>110</v>
      </c>
      <c r="D19" s="127" t="s">
        <v>111</v>
      </c>
      <c r="E19" s="128"/>
      <c r="F19" s="138" t="s">
        <v>112</v>
      </c>
      <c r="G19" s="130">
        <v>37.9</v>
      </c>
      <c r="H19" s="131" t="s">
        <v>87</v>
      </c>
      <c r="I19" s="132" t="s">
        <v>87</v>
      </c>
      <c r="J19" s="133"/>
      <c r="K19" s="134"/>
      <c r="L19" s="135" t="s">
        <v>87</v>
      </c>
      <c r="M19" s="135" t="s">
        <v>87</v>
      </c>
      <c r="N19" s="136">
        <f t="shared" si="0"/>
        <v>0</v>
      </c>
      <c r="O19" s="137">
        <f t="shared" si="2"/>
        <v>0</v>
      </c>
    </row>
    <row r="20" spans="1:15" s="151" customFormat="1" ht="174.75" customHeight="1" thickBot="1" x14ac:dyDescent="0.25">
      <c r="A20" s="139" t="s">
        <v>88</v>
      </c>
      <c r="B20" s="140" t="s">
        <v>113</v>
      </c>
      <c r="C20" s="141" t="s">
        <v>114</v>
      </c>
      <c r="D20" s="142" t="s">
        <v>115</v>
      </c>
      <c r="E20" s="143"/>
      <c r="F20" s="138" t="s">
        <v>116</v>
      </c>
      <c r="G20" s="144">
        <v>61.9</v>
      </c>
      <c r="H20" s="131" t="s">
        <v>87</v>
      </c>
      <c r="I20" s="132" t="s">
        <v>87</v>
      </c>
      <c r="J20" s="145"/>
      <c r="K20" s="146"/>
      <c r="L20" s="147" t="s">
        <v>87</v>
      </c>
      <c r="M20" s="147" t="s">
        <v>87</v>
      </c>
      <c r="N20" s="148">
        <f t="shared" si="0"/>
        <v>0</v>
      </c>
      <c r="O20" s="149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2021-02-23T10:06:30Z</cp:lastPrinted>
  <dcterms:created xsi:type="dcterms:W3CDTF">2014-09-02T10:40:28Z</dcterms:created>
  <dcterms:modified xsi:type="dcterms:W3CDTF">2021-10-04T10:49:32Z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