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Dropbox (Trinkreif)/Team-Ordner „Trinkreif“/preislisten trinkreif/"/>
    </mc:Choice>
  </mc:AlternateContent>
  <xr:revisionPtr revIDLastSave="0" documentId="8_{6EE26288-2DCA-A443-B45B-65BD8A22FB6D}" xr6:coauthVersionLast="47" xr6:coauthVersionMax="47" xr10:uidLastSave="{00000000-0000-0000-0000-000000000000}"/>
  <bookViews>
    <workbookView xWindow="0" yWindow="500" windowWidth="28800" windowHeight="1634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Gesamtliste!$A$14:$X$122</definedName>
    <definedName name="_xlnm.Print_Area" localSheetId="0">Gesamtliste!$A$1:$X$139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46" i="1" l="1"/>
  <c r="S117" i="1"/>
  <c r="W117" i="1" s="1"/>
  <c r="T117" i="1"/>
  <c r="X117" i="1" s="1"/>
  <c r="T81" i="1"/>
  <c r="X81" i="1" s="1"/>
  <c r="T55" i="1"/>
  <c r="S55" i="1" s="1"/>
  <c r="W55" i="1" s="1"/>
  <c r="T56" i="1"/>
  <c r="S56" i="1" s="1"/>
  <c r="W56" i="1" s="1"/>
  <c r="T74" i="1"/>
  <c r="S74" i="1" s="1"/>
  <c r="W74" i="1" s="1"/>
  <c r="T75" i="1"/>
  <c r="S75" i="1" s="1"/>
  <c r="W75" i="1" s="1"/>
  <c r="T76" i="1"/>
  <c r="S76" i="1" s="1"/>
  <c r="W76" i="1" s="1"/>
  <c r="T77" i="1"/>
  <c r="S77" i="1" s="1"/>
  <c r="W77" i="1" s="1"/>
  <c r="T79" i="1"/>
  <c r="X79" i="1" s="1"/>
  <c r="T80" i="1"/>
  <c r="S80" i="1" s="1"/>
  <c r="W80" i="1" s="1"/>
  <c r="X56" i="1" l="1"/>
  <c r="S79" i="1"/>
  <c r="W79" i="1" s="1"/>
  <c r="X76" i="1"/>
  <c r="X77" i="1"/>
  <c r="X55" i="1"/>
  <c r="S81" i="1"/>
  <c r="W81" i="1" s="1"/>
  <c r="X74" i="1"/>
  <c r="X75" i="1"/>
  <c r="X80" i="1"/>
  <c r="T18" i="1" l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2" i="1"/>
  <c r="T71" i="1"/>
  <c r="T73" i="1"/>
  <c r="T78" i="1"/>
  <c r="T82" i="1"/>
  <c r="T83" i="1"/>
  <c r="T84" i="1"/>
  <c r="T85" i="1"/>
  <c r="T86" i="1"/>
  <c r="T87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8" i="1"/>
  <c r="T109" i="1"/>
  <c r="T112" i="1"/>
  <c r="T113" i="1"/>
  <c r="T114" i="1"/>
  <c r="T115" i="1"/>
  <c r="T116" i="1"/>
  <c r="T118" i="1"/>
  <c r="T119" i="1"/>
  <c r="T120" i="1"/>
  <c r="T121" i="1"/>
  <c r="T122" i="1"/>
  <c r="T123" i="1"/>
  <c r="T124" i="1"/>
  <c r="T125" i="1"/>
  <c r="T126" i="1"/>
  <c r="T127" i="1"/>
  <c r="T128" i="1"/>
  <c r="T131" i="1"/>
  <c r="T132" i="1"/>
  <c r="T133" i="1"/>
  <c r="T134" i="1"/>
  <c r="T147" i="1"/>
  <c r="X147" i="1" s="1"/>
  <c r="T148" i="1"/>
  <c r="X148" i="1" s="1"/>
  <c r="S148" i="1" l="1"/>
  <c r="W148" i="1" s="1"/>
  <c r="S147" i="1"/>
  <c r="W147" i="1" s="1"/>
  <c r="S146" i="1"/>
  <c r="W146" i="1" s="1"/>
  <c r="X145" i="1"/>
  <c r="S145" i="1"/>
  <c r="W145" i="1" s="1"/>
  <c r="X144" i="1"/>
  <c r="S144" i="1"/>
  <c r="W144" i="1" s="1"/>
  <c r="X143" i="1"/>
  <c r="S143" i="1"/>
  <c r="W143" i="1" s="1"/>
  <c r="X142" i="1"/>
  <c r="S142" i="1"/>
  <c r="W142" i="1" s="1"/>
  <c r="X141" i="1"/>
  <c r="S141" i="1"/>
  <c r="W141" i="1" s="1"/>
  <c r="X140" i="1"/>
  <c r="S140" i="1"/>
  <c r="W140" i="1" s="1"/>
  <c r="X139" i="1"/>
  <c r="S139" i="1"/>
  <c r="W139" i="1" s="1"/>
  <c r="X138" i="1"/>
  <c r="S138" i="1"/>
  <c r="W138" i="1" s="1"/>
  <c r="X137" i="1"/>
  <c r="S137" i="1"/>
  <c r="W137" i="1" s="1"/>
  <c r="X136" i="1"/>
  <c r="S136" i="1"/>
  <c r="W136" i="1" s="1"/>
  <c r="X135" i="1"/>
  <c r="S135" i="1"/>
  <c r="W135" i="1" s="1"/>
  <c r="X134" i="1"/>
  <c r="S134" i="1"/>
  <c r="W134" i="1" s="1"/>
  <c r="X133" i="1"/>
  <c r="S133" i="1"/>
  <c r="W133" i="1" s="1"/>
  <c r="X132" i="1"/>
  <c r="S132" i="1"/>
  <c r="W132" i="1" s="1"/>
  <c r="V5" i="1" l="1"/>
  <c r="V4" i="1"/>
  <c r="S18" i="1"/>
  <c r="W18" i="1" s="1"/>
  <c r="S19" i="1"/>
  <c r="W19" i="1" s="1"/>
  <c r="S20" i="1"/>
  <c r="W20" i="1" s="1"/>
  <c r="S21" i="1"/>
  <c r="W21" i="1" s="1"/>
  <c r="S22" i="1"/>
  <c r="W22" i="1" s="1"/>
  <c r="S23" i="1"/>
  <c r="W23" i="1" s="1"/>
  <c r="S24" i="1"/>
  <c r="W24" i="1" s="1"/>
  <c r="S25" i="1"/>
  <c r="W25" i="1" s="1"/>
  <c r="S26" i="1"/>
  <c r="W26" i="1" s="1"/>
  <c r="S27" i="1"/>
  <c r="W27" i="1" s="1"/>
  <c r="S28" i="1"/>
  <c r="W28" i="1" s="1"/>
  <c r="S29" i="1"/>
  <c r="W29" i="1" s="1"/>
  <c r="S30" i="1"/>
  <c r="W30" i="1" s="1"/>
  <c r="S31" i="1"/>
  <c r="W31" i="1" s="1"/>
  <c r="S32" i="1"/>
  <c r="W32" i="1" s="1"/>
  <c r="S33" i="1"/>
  <c r="W33" i="1" s="1"/>
  <c r="S34" i="1"/>
  <c r="W34" i="1" s="1"/>
  <c r="S35" i="1"/>
  <c r="W35" i="1" s="1"/>
  <c r="S36" i="1"/>
  <c r="W36" i="1" s="1"/>
  <c r="S37" i="1"/>
  <c r="W37" i="1" s="1"/>
  <c r="S38" i="1"/>
  <c r="W38" i="1" s="1"/>
  <c r="S39" i="1"/>
  <c r="W39" i="1" s="1"/>
  <c r="S40" i="1"/>
  <c r="W40" i="1" s="1"/>
  <c r="S41" i="1"/>
  <c r="W41" i="1" s="1"/>
  <c r="S42" i="1"/>
  <c r="W42" i="1" s="1"/>
  <c r="S43" i="1"/>
  <c r="W43" i="1" s="1"/>
  <c r="S44" i="1"/>
  <c r="W44" i="1" s="1"/>
  <c r="S45" i="1"/>
  <c r="W45" i="1" s="1"/>
  <c r="S46" i="1"/>
  <c r="W46" i="1" s="1"/>
  <c r="S47" i="1"/>
  <c r="W47" i="1" s="1"/>
  <c r="S48" i="1"/>
  <c r="W48" i="1" s="1"/>
  <c r="S49" i="1"/>
  <c r="W49" i="1" s="1"/>
  <c r="S50" i="1"/>
  <c r="W50" i="1" s="1"/>
  <c r="S51" i="1"/>
  <c r="W51" i="1" s="1"/>
  <c r="S52" i="1"/>
  <c r="W52" i="1" s="1"/>
  <c r="S53" i="1"/>
  <c r="W53" i="1" s="1"/>
  <c r="S54" i="1"/>
  <c r="W54" i="1" s="1"/>
  <c r="S57" i="1"/>
  <c r="W57" i="1" s="1"/>
  <c r="S58" i="1"/>
  <c r="W58" i="1" s="1"/>
  <c r="S59" i="1"/>
  <c r="W59" i="1" s="1"/>
  <c r="S60" i="1"/>
  <c r="W60" i="1" s="1"/>
  <c r="S61" i="1"/>
  <c r="W61" i="1" s="1"/>
  <c r="S62" i="1"/>
  <c r="W62" i="1" s="1"/>
  <c r="S63" i="1"/>
  <c r="W63" i="1" s="1"/>
  <c r="S64" i="1"/>
  <c r="W64" i="1" s="1"/>
  <c r="S65" i="1"/>
  <c r="W65" i="1" s="1"/>
  <c r="S66" i="1"/>
  <c r="W66" i="1" s="1"/>
  <c r="S67" i="1"/>
  <c r="W67" i="1" s="1"/>
  <c r="S68" i="1"/>
  <c r="W68" i="1" s="1"/>
  <c r="S69" i="1"/>
  <c r="W69" i="1" s="1"/>
  <c r="S70" i="1"/>
  <c r="W70" i="1" s="1"/>
  <c r="S72" i="1"/>
  <c r="W72" i="1" s="1"/>
  <c r="S71" i="1"/>
  <c r="W71" i="1" s="1"/>
  <c r="S73" i="1"/>
  <c r="W73" i="1" s="1"/>
  <c r="S78" i="1"/>
  <c r="W78" i="1" s="1"/>
  <c r="S82" i="1"/>
  <c r="W82" i="1" s="1"/>
  <c r="S83" i="1"/>
  <c r="W83" i="1" s="1"/>
  <c r="S84" i="1"/>
  <c r="W84" i="1" s="1"/>
  <c r="S85" i="1"/>
  <c r="W85" i="1" s="1"/>
  <c r="S86" i="1"/>
  <c r="W86" i="1" s="1"/>
  <c r="S87" i="1"/>
  <c r="W87" i="1" s="1"/>
  <c r="S88" i="1"/>
  <c r="W88" i="1" s="1"/>
  <c r="S89" i="1"/>
  <c r="W89" i="1" s="1"/>
  <c r="S90" i="1"/>
  <c r="W90" i="1" s="1"/>
  <c r="S91" i="1"/>
  <c r="W91" i="1" s="1"/>
  <c r="S92" i="1"/>
  <c r="W92" i="1" s="1"/>
  <c r="S93" i="1"/>
  <c r="W93" i="1" s="1"/>
  <c r="S94" i="1"/>
  <c r="W94" i="1" s="1"/>
  <c r="S95" i="1"/>
  <c r="W95" i="1" s="1"/>
  <c r="S96" i="1"/>
  <c r="W96" i="1" s="1"/>
  <c r="S97" i="1"/>
  <c r="W97" i="1" s="1"/>
  <c r="S98" i="1"/>
  <c r="W98" i="1" s="1"/>
  <c r="S99" i="1"/>
  <c r="W99" i="1" s="1"/>
  <c r="S100" i="1"/>
  <c r="W100" i="1" s="1"/>
  <c r="S101" i="1"/>
  <c r="W101" i="1" s="1"/>
  <c r="S102" i="1"/>
  <c r="W102" i="1" s="1"/>
  <c r="S103" i="1"/>
  <c r="W103" i="1" s="1"/>
  <c r="S104" i="1"/>
  <c r="W104" i="1" s="1"/>
  <c r="S105" i="1"/>
  <c r="W105" i="1" s="1"/>
  <c r="S106" i="1"/>
  <c r="W106" i="1" s="1"/>
  <c r="S107" i="1"/>
  <c r="W107" i="1" s="1"/>
  <c r="S108" i="1"/>
  <c r="W108" i="1" s="1"/>
  <c r="S109" i="1"/>
  <c r="W109" i="1" s="1"/>
  <c r="S110" i="1"/>
  <c r="W110" i="1" s="1"/>
  <c r="S111" i="1"/>
  <c r="W111" i="1" s="1"/>
  <c r="S112" i="1"/>
  <c r="W112" i="1" s="1"/>
  <c r="S113" i="1"/>
  <c r="W113" i="1" s="1"/>
  <c r="S114" i="1"/>
  <c r="W114" i="1" s="1"/>
  <c r="S115" i="1"/>
  <c r="W115" i="1" s="1"/>
  <c r="S116" i="1"/>
  <c r="W116" i="1" s="1"/>
  <c r="S118" i="1"/>
  <c r="W118" i="1" s="1"/>
  <c r="S119" i="1"/>
  <c r="W119" i="1" s="1"/>
  <c r="S120" i="1"/>
  <c r="W120" i="1" s="1"/>
  <c r="S121" i="1"/>
  <c r="W121" i="1" s="1"/>
  <c r="S122" i="1"/>
  <c r="W122" i="1" s="1"/>
  <c r="S123" i="1"/>
  <c r="W123" i="1" s="1"/>
  <c r="S124" i="1"/>
  <c r="W124" i="1" s="1"/>
  <c r="S125" i="1"/>
  <c r="W125" i="1" s="1"/>
  <c r="S126" i="1"/>
  <c r="W126" i="1" s="1"/>
  <c r="S127" i="1"/>
  <c r="W127" i="1" s="1"/>
  <c r="S128" i="1"/>
  <c r="W128" i="1" s="1"/>
  <c r="S129" i="1"/>
  <c r="W129" i="1" s="1"/>
  <c r="S130" i="1"/>
  <c r="W130" i="1" s="1"/>
  <c r="S131" i="1"/>
  <c r="W131" i="1" s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2" i="1"/>
  <c r="X71" i="1"/>
  <c r="X73" i="1"/>
  <c r="X78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T15" i="1"/>
  <c r="S15" i="1" s="1"/>
  <c r="W15" i="1" s="1"/>
  <c r="T17" i="1"/>
  <c r="S17" i="1" s="1"/>
  <c r="W17" i="1" s="1"/>
  <c r="T16" i="1"/>
  <c r="X16" i="1" s="1"/>
  <c r="X17" i="1" l="1"/>
  <c r="W4" i="1"/>
  <c r="X15" i="1"/>
  <c r="S16" i="1"/>
  <c r="W16" i="1" s="1"/>
  <c r="V6" i="1" l="1"/>
  <c r="X4" i="1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I13" i="2"/>
  <c r="I12" i="2"/>
  <c r="O12" i="2"/>
  <c r="N12" i="2"/>
  <c r="I11" i="2"/>
  <c r="O11" i="2"/>
  <c r="N11" i="2"/>
  <c r="O10" i="2"/>
  <c r="N10" i="2"/>
  <c r="I10" i="2"/>
  <c r="I9" i="2"/>
  <c r="O9" i="2"/>
  <c r="M4" i="2"/>
  <c r="L4" i="2"/>
  <c r="K4" i="2"/>
  <c r="N9" i="2"/>
  <c r="N4" i="2"/>
  <c r="O4" i="2"/>
  <c r="W5" i="1" l="1"/>
  <c r="X10" i="1" s="1"/>
  <c r="X5" i="1"/>
  <c r="X6" i="1" s="1"/>
  <c r="W6" i="1" l="1"/>
  <c r="X9" i="1" s="1"/>
  <c r="X11" i="1" s="1"/>
</calcChain>
</file>

<file path=xl/sharedStrings.xml><?xml version="1.0" encoding="utf-8"?>
<sst xmlns="http://schemas.openxmlformats.org/spreadsheetml/2006/main" count="1841" uniqueCount="525">
  <si>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</si>
  <si>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</si>
  <si>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</si>
  <si>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</si>
  <si>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</si>
  <si>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</si>
  <si>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</si>
  <si>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</si>
  <si>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</si>
  <si>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</si>
  <si>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</si>
  <si>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</si>
  <si>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</si>
  <si>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</si>
  <si>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</si>
  <si>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</si>
  <si>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</si>
  <si>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ANMERKUNGEN</t>
  </si>
  <si>
    <t>KATEGORIE</t>
  </si>
  <si>
    <t>REGION</t>
  </si>
  <si>
    <t>WEIN</t>
  </si>
  <si>
    <t>SELEKTION</t>
  </si>
  <si>
    <t>BESTELLUNG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</si>
  <si>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</si>
  <si>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</si>
  <si>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</si>
  <si>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</si>
  <si>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</si>
  <si>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</si>
  <si>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</si>
  <si>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</si>
  <si>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</si>
  <si>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</si>
  <si>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</si>
  <si>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</si>
  <si>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Lagerort</t>
  </si>
  <si>
    <t>ID</t>
  </si>
  <si>
    <t>VK exkl.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</si>
  <si>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</si>
  <si>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</si>
  <si>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</si>
  <si>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</si>
  <si>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</si>
  <si>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</si>
  <si>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</si>
  <si>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</si>
  <si>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</si>
  <si>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</si>
  <si>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</si>
  <si>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</si>
  <si>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</si>
  <si>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</si>
  <si>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</si>
  <si>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</si>
  <si>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</si>
  <si>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</si>
  <si>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</si>
  <si>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</si>
  <si>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</si>
  <si>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</si>
  <si>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</si>
  <si>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</si>
  <si>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</si>
  <si>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</si>
  <si>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</si>
  <si>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</si>
  <si>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</si>
  <si>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</si>
  <si>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</si>
  <si>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</si>
  <si>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</si>
  <si>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</si>
  <si>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</si>
  <si>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</si>
  <si>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</si>
  <si>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</si>
  <si>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</si>
  <si>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</si>
  <si>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</si>
  <si>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</si>
  <si>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</si>
  <si>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</si>
  <si>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</si>
  <si>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</si>
  <si>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</si>
  <si>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</si>
  <si>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</si>
  <si>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</si>
  <si>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</si>
  <si>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</si>
  <si>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</si>
  <si>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</si>
  <si>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</si>
  <si>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</si>
  <si>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</si>
  <si>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</si>
  <si>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</si>
  <si>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</si>
  <si>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</si>
  <si>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</si>
  <si>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</si>
  <si>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</si>
  <si>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</si>
  <si>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</si>
  <si>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</si>
  <si>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</si>
  <si>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</si>
  <si>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</si>
  <si>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Wein</t>
  </si>
  <si>
    <t>rot</t>
  </si>
  <si>
    <t>trocken</t>
  </si>
  <si>
    <t>Australien</t>
  </si>
  <si>
    <t>Südaustralien</t>
  </si>
  <si>
    <t>Torbreck</t>
  </si>
  <si>
    <t>Syrah</t>
  </si>
  <si>
    <t>weiß</t>
  </si>
  <si>
    <t>süß</t>
  </si>
  <si>
    <t>Deutschland</t>
  </si>
  <si>
    <t>Nahe</t>
  </si>
  <si>
    <t>Dönnhoff</t>
  </si>
  <si>
    <t>Riesling</t>
  </si>
  <si>
    <t>Frankreich</t>
  </si>
  <si>
    <t>Saint Emilion</t>
  </si>
  <si>
    <t>Cuvee</t>
  </si>
  <si>
    <t>Chateau Canon</t>
  </si>
  <si>
    <t>Pomerol</t>
  </si>
  <si>
    <t>Chateau La Conseillante</t>
  </si>
  <si>
    <t>Chateau La Fleur Petrus</t>
  </si>
  <si>
    <t>Pauillac</t>
  </si>
  <si>
    <t>Margaux</t>
  </si>
  <si>
    <t>Chateau Palmer</t>
  </si>
  <si>
    <t>Chateau Pavie</t>
  </si>
  <si>
    <t>Burgund</t>
  </si>
  <si>
    <t>Pinot Noir</t>
  </si>
  <si>
    <t>Schaumwein</t>
  </si>
  <si>
    <t>Champagne</t>
  </si>
  <si>
    <t>Roederer</t>
  </si>
  <si>
    <t>Rhone</t>
  </si>
  <si>
    <t>Chateauneuf du Pape</t>
  </si>
  <si>
    <t>Chateau Beaucastel</t>
  </si>
  <si>
    <t>2011</t>
  </si>
  <si>
    <t>Cote-Rotie</t>
  </si>
  <si>
    <t>Guigal</t>
  </si>
  <si>
    <t>Italien</t>
  </si>
  <si>
    <t>Piemont</t>
  </si>
  <si>
    <t>Braida</t>
  </si>
  <si>
    <t>Barbera</t>
  </si>
  <si>
    <t>La Spinetta</t>
  </si>
  <si>
    <t>Nebbiolo</t>
  </si>
  <si>
    <t>Luciano Sandrone</t>
  </si>
  <si>
    <t>Paolo Scavino</t>
  </si>
  <si>
    <t>Rocche dei Manzoni</t>
  </si>
  <si>
    <t xml:space="preserve">Italien </t>
  </si>
  <si>
    <t>Toskana</t>
  </si>
  <si>
    <t>Felsina</t>
  </si>
  <si>
    <t>Österreich</t>
  </si>
  <si>
    <t>div.</t>
  </si>
  <si>
    <t>Leithaberg</t>
  </si>
  <si>
    <t>Prieler</t>
  </si>
  <si>
    <t>Blaufränkisch</t>
  </si>
  <si>
    <t>Mittelburgenland</t>
  </si>
  <si>
    <t>Gesellmann</t>
  </si>
  <si>
    <t>Neusiedlersee</t>
  </si>
  <si>
    <t>Gernot Heinrich</t>
  </si>
  <si>
    <t>Südsteiermark</t>
  </si>
  <si>
    <t>Erwin Sabathi</t>
  </si>
  <si>
    <t>Chardonnay</t>
  </si>
  <si>
    <t>Sauvignon Blanc</t>
  </si>
  <si>
    <t>Sattlerhof</t>
  </si>
  <si>
    <t>div</t>
  </si>
  <si>
    <t>Tement</t>
  </si>
  <si>
    <t>Wachau</t>
  </si>
  <si>
    <t>Nikolaihof</t>
  </si>
  <si>
    <t>Portugal</t>
  </si>
  <si>
    <t>Quinta do Castro</t>
  </si>
  <si>
    <t>Spanien</t>
  </si>
  <si>
    <t>Rioja</t>
  </si>
  <si>
    <t>Marques de Murrieta</t>
  </si>
  <si>
    <t>USA</t>
  </si>
  <si>
    <t>Kalifornien</t>
  </si>
  <si>
    <t>Napa Valley</t>
  </si>
  <si>
    <t>Caymus</t>
  </si>
  <si>
    <t>Cabernet Sauvignon</t>
  </si>
  <si>
    <t>Harlan Estate</t>
  </si>
  <si>
    <t>Verite</t>
  </si>
  <si>
    <t>Vichon Winery</t>
  </si>
  <si>
    <t>Dalla Valle</t>
  </si>
  <si>
    <t>Schrader</t>
  </si>
  <si>
    <t>Shafer</t>
  </si>
  <si>
    <t>Sine Qua Non</t>
  </si>
  <si>
    <t>Grenache</t>
  </si>
  <si>
    <t>Tesseron Estate</t>
  </si>
  <si>
    <t>tr-16-18435</t>
  </si>
  <si>
    <t>tr-16-21020</t>
  </si>
  <si>
    <t>ORANGE-B/02</t>
  </si>
  <si>
    <t>RM-A/01</t>
  </si>
  <si>
    <t>tr-16-12996</t>
  </si>
  <si>
    <t>RW-B/03</t>
  </si>
  <si>
    <t>tr-16-16324</t>
  </si>
  <si>
    <t>RW-A/01</t>
  </si>
  <si>
    <t>tr-16-16319</t>
  </si>
  <si>
    <t>RM-E/02</t>
  </si>
  <si>
    <t>tr-16-16329</t>
  </si>
  <si>
    <t>tr-16-16328</t>
  </si>
  <si>
    <t>tr-16-16322</t>
  </si>
  <si>
    <t>RW-A/02</t>
  </si>
  <si>
    <t>tr-16-18640</t>
  </si>
  <si>
    <t>GFR-A/02</t>
  </si>
  <si>
    <t>GFR-B/02</t>
  </si>
  <si>
    <t>tr-16-13645</t>
  </si>
  <si>
    <t>tr-16-10348</t>
  </si>
  <si>
    <t>tr-16-10349</t>
  </si>
  <si>
    <t>tr-16-19477</t>
  </si>
  <si>
    <t>tr-16-23521</t>
  </si>
  <si>
    <t>tr-16-23548</t>
  </si>
  <si>
    <t>tr-16-23563</t>
  </si>
  <si>
    <t>tr-16-19519</t>
  </si>
  <si>
    <t>tr-16-19521</t>
  </si>
  <si>
    <t>tr-16-19522</t>
  </si>
  <si>
    <t>GFR-B/01</t>
  </si>
  <si>
    <t>tr-16-23779</t>
  </si>
  <si>
    <t>RM-F/03</t>
  </si>
  <si>
    <t>tr-16-21748</t>
  </si>
  <si>
    <t>tr-16-24065</t>
  </si>
  <si>
    <t>tr-16-12656</t>
  </si>
  <si>
    <t>tr-16-12657</t>
  </si>
  <si>
    <t>tr-16-15912</t>
  </si>
  <si>
    <t>tr-16-15913</t>
  </si>
  <si>
    <t>tr-16-15914</t>
  </si>
  <si>
    <t>tr-16-18943</t>
  </si>
  <si>
    <t>tr-16-12654</t>
  </si>
  <si>
    <t>tr-16-15915</t>
  </si>
  <si>
    <t>tr-16-15916</t>
  </si>
  <si>
    <t>tr-16-15917</t>
  </si>
  <si>
    <t>tr-16-23698</t>
  </si>
  <si>
    <t>tr-16-20867</t>
  </si>
  <si>
    <t>tr-16-20874</t>
  </si>
  <si>
    <t>tr-16-20873</t>
  </si>
  <si>
    <t>tr-16-20870</t>
  </si>
  <si>
    <t>tr-16-19115</t>
  </si>
  <si>
    <t>tr-16-22235</t>
  </si>
  <si>
    <t>RM-D/01</t>
  </si>
  <si>
    <t>ORANGE-A/02</t>
  </si>
  <si>
    <t>tr-16-23066</t>
  </si>
  <si>
    <t>tr-16-13202</t>
  </si>
  <si>
    <t>tr-16-22254</t>
  </si>
  <si>
    <t>tr-16-20944</t>
  </si>
  <si>
    <t>tr-16-22260</t>
  </si>
  <si>
    <t>RM-E/03</t>
  </si>
  <si>
    <t>tr-16-24440</t>
  </si>
  <si>
    <t>tr-16-24441</t>
  </si>
  <si>
    <t>ORANGE-B/00</t>
  </si>
  <si>
    <t>tr-16-17041</t>
  </si>
  <si>
    <t>tr-16-22256</t>
  </si>
  <si>
    <t>tr-16-21876</t>
  </si>
  <si>
    <t>tr-16-22263</t>
  </si>
  <si>
    <t>RH-J/03</t>
  </si>
  <si>
    <t>tr-16-22269</t>
  </si>
  <si>
    <t>tr-16-22270</t>
  </si>
  <si>
    <t>tr-16-22271</t>
  </si>
  <si>
    <t>tr-16-22272</t>
  </si>
  <si>
    <t>U</t>
  </si>
  <si>
    <t>D</t>
  </si>
  <si>
    <t>hf</t>
  </si>
  <si>
    <t>in</t>
  </si>
  <si>
    <t>OHK#</t>
  </si>
  <si>
    <t>Preis / OHK</t>
  </si>
  <si>
    <t>Preis / Fl.</t>
  </si>
  <si>
    <t>Anzahl OHKs</t>
  </si>
  <si>
    <t>Ust.</t>
  </si>
  <si>
    <t>PREIS</t>
  </si>
  <si>
    <t>GESAMT</t>
  </si>
  <si>
    <t>GESAMT EXKL. ausweisbarer MWST</t>
  </si>
  <si>
    <t>GESAMT INKL. ausweisbarer MWST</t>
  </si>
  <si>
    <t>Differenzbesteuert</t>
  </si>
  <si>
    <t>Umsatzbesteuert</t>
  </si>
  <si>
    <t xml:space="preserve">OHK Sonderpreisliste		</t>
  </si>
  <si>
    <t>Penfolds</t>
  </si>
  <si>
    <t>Cabernet Sauvignon BIN 707</t>
  </si>
  <si>
    <t>Cabernet Sauvignon Bin 707</t>
  </si>
  <si>
    <t>Les Amis</t>
  </si>
  <si>
    <t>The Laird</t>
  </si>
  <si>
    <t>Schönleber</t>
  </si>
  <si>
    <t>Riesling A.de.L. (Auf-der-Lay) GG Versteigerung</t>
  </si>
  <si>
    <t>Pfalz</t>
  </si>
  <si>
    <t>Bürklin Wolf</t>
  </si>
  <si>
    <t>Riesling Ungeheuer GC</t>
  </si>
  <si>
    <t>Palmer</t>
  </si>
  <si>
    <t>Chateau Pontet Canet</t>
  </si>
  <si>
    <t>Pontet Canet</t>
  </si>
  <si>
    <t>Conseillante</t>
  </si>
  <si>
    <t>La Fleur Petrus</t>
  </si>
  <si>
    <t>Canon</t>
  </si>
  <si>
    <t>Pavie</t>
  </si>
  <si>
    <t>Bouchard</t>
  </si>
  <si>
    <t>Chambertin Clos de Beze GC</t>
  </si>
  <si>
    <t>Vosne Romanee 1.Cru Suchots</t>
  </si>
  <si>
    <t>Comte Georges de Vogüe</t>
  </si>
  <si>
    <t>Chambolle-Musigny 1er Cru</t>
  </si>
  <si>
    <t>Chambolle-Musigny AC</t>
  </si>
  <si>
    <t>Musigny GC</t>
  </si>
  <si>
    <t>Louis Latour</t>
  </si>
  <si>
    <t>Batard Montrachet GC</t>
  </si>
  <si>
    <t>Krug</t>
  </si>
  <si>
    <t>Grande Cuvee (nr.019, Gold Label)</t>
  </si>
  <si>
    <t>nV</t>
  </si>
  <si>
    <t>Les Creations de 2008</t>
  </si>
  <si>
    <t>Piper Heidsieck</t>
  </si>
  <si>
    <t>Hors-Serie (deg. 02/21)</t>
  </si>
  <si>
    <t>Robert Moncuit</t>
  </si>
  <si>
    <t>Les Chetillons</t>
  </si>
  <si>
    <t>rose</t>
  </si>
  <si>
    <t>Cristal Rose</t>
  </si>
  <si>
    <t>Cristal Rose Vinotheque</t>
  </si>
  <si>
    <t>Cristal Vinotheque</t>
  </si>
  <si>
    <t>Salon</t>
  </si>
  <si>
    <t>Le Mesnil Blanc de Blancs</t>
  </si>
  <si>
    <t>Taittinger</t>
  </si>
  <si>
    <t>Collection</t>
  </si>
  <si>
    <t>Hommage a Jacques Perrin</t>
  </si>
  <si>
    <t>Cote-Rotie La Mouline</t>
  </si>
  <si>
    <t>Cote-Rotie La Turque</t>
  </si>
  <si>
    <t>Barbera Ai Suma</t>
  </si>
  <si>
    <t>Bruno Giacosa</t>
  </si>
  <si>
    <t>Barbaresco Asili</t>
  </si>
  <si>
    <t>Barbaresco Santo Stefano Riserva</t>
  </si>
  <si>
    <t>Barolo Falletto di Seralunga</t>
  </si>
  <si>
    <t>Barolo Falletto di Seralunga Riserva</t>
  </si>
  <si>
    <t>Cisa Asinari - Marchesi di Gresy</t>
  </si>
  <si>
    <t>Barbaresco Camp Gros Martinenga</t>
  </si>
  <si>
    <t>Barbaresco Gallina</t>
  </si>
  <si>
    <t>Barbaresco</t>
  </si>
  <si>
    <t>Barbaresco Starderi</t>
  </si>
  <si>
    <t>Barbaresco Valeirano</t>
  </si>
  <si>
    <t>Barolo Campe</t>
  </si>
  <si>
    <t>Barolo Cannubi Boschis</t>
  </si>
  <si>
    <t>Michele Chiarlo</t>
  </si>
  <si>
    <t>Barolo Cannubi</t>
  </si>
  <si>
    <t>Barolo Cerequio</t>
  </si>
  <si>
    <t>Barolo Bric del Fiasc</t>
  </si>
  <si>
    <t>Barolo Riserva Rocche dell Annunziata</t>
  </si>
  <si>
    <t>Pio Cesare</t>
  </si>
  <si>
    <t>Barolo Ornato</t>
  </si>
  <si>
    <t>Barolo Perno Capella di Santo Stefano</t>
  </si>
  <si>
    <t>Barolo Riserva Madonna Assunta La Villa</t>
  </si>
  <si>
    <t>Caparzo</t>
  </si>
  <si>
    <t>Brunello di Montalcino La Casa</t>
  </si>
  <si>
    <t>Sangiovese</t>
  </si>
  <si>
    <t>Casanova di Neri</t>
  </si>
  <si>
    <t>San Fabiano Calcinaia</t>
  </si>
  <si>
    <t>Cerviolo</t>
  </si>
  <si>
    <t>Tenuta dell' Ornellaia</t>
  </si>
  <si>
    <t>Masseto</t>
  </si>
  <si>
    <t>Merlot</t>
  </si>
  <si>
    <t>Tenuta Guado al Tassto</t>
  </si>
  <si>
    <t>Matarocchio</t>
  </si>
  <si>
    <t>Tua Rita</t>
  </si>
  <si>
    <t>Redigaffi</t>
  </si>
  <si>
    <t>Chianti Classico Riserva Rancia</t>
  </si>
  <si>
    <t>Blaufränkisch Goldberg</t>
  </si>
  <si>
    <t>Cuvee "G"</t>
  </si>
  <si>
    <t>Pannobile</t>
  </si>
  <si>
    <t>NA</t>
  </si>
  <si>
    <t>Silvia Heinrich</t>
  </si>
  <si>
    <t>Blaufränkisch Cupido</t>
  </si>
  <si>
    <t>Anita &amp; Hans Nittnaus</t>
  </si>
  <si>
    <t>Comondor</t>
  </si>
  <si>
    <t>Salzberg</t>
  </si>
  <si>
    <t>Chardonnay Pössnitzberg Alte Reben</t>
  </si>
  <si>
    <t>Chardonnay Pössnitzberg Kapelle</t>
  </si>
  <si>
    <t>Sauvignon Blanc Merveilleux</t>
  </si>
  <si>
    <t>Sauvignon Blanc Pössnitzberg Alte Reben</t>
  </si>
  <si>
    <t>Sauvignon Blanc Pössnitzberg Kapelle</t>
  </si>
  <si>
    <t>Sauvignon Blanc Pössnitzberg Sorgenbrecher</t>
  </si>
  <si>
    <t>Ried Kranachberg TRINKAUS Kollektionskiste</t>
  </si>
  <si>
    <t>Ried Pfarrweingarten Vertikal-Kollektionskiste (je 3* 2015-2018)</t>
  </si>
  <si>
    <t>Sauvignon Blanc Kranachberg Vertikal-Kollektionskiste (je 3* 2014/2016/2017/2018)</t>
  </si>
  <si>
    <t>Sauvignon Blanc Privat</t>
  </si>
  <si>
    <t>Sauvignon Blanc Zieregg</t>
  </si>
  <si>
    <t>Domäne Wachau</t>
  </si>
  <si>
    <t>Riesling Vinothek</t>
  </si>
  <si>
    <t>Rudi Pichler</t>
  </si>
  <si>
    <t>Grüner Veltliner Kollmütz Smaragd</t>
  </si>
  <si>
    <t>Grüner Veltliner</t>
  </si>
  <si>
    <t>Fortified</t>
  </si>
  <si>
    <t>Douro</t>
  </si>
  <si>
    <t>Vintage Port</t>
  </si>
  <si>
    <t>Cabernet Sauvignon Special Selection</t>
  </si>
  <si>
    <t>Maya</t>
  </si>
  <si>
    <t>Promontory</t>
  </si>
  <si>
    <t>Cabernet Sauvignon Hillside Select</t>
  </si>
  <si>
    <t>Pym-Rae</t>
  </si>
  <si>
    <t>3er Assortiment (je 1* La Joie, Le Desir, La Muse)</t>
  </si>
  <si>
    <t>La Joie</t>
  </si>
  <si>
    <t>La Muse</t>
  </si>
  <si>
    <t>Le Desir</t>
  </si>
  <si>
    <t>Cabernet Sauvignon Napa Valley</t>
  </si>
  <si>
    <t>Fingers Crossed - Nikolas Krankl</t>
  </si>
  <si>
    <t>Next of Kyn (SQN)</t>
  </si>
  <si>
    <t>Eleven Confessions OHK "Patine" 3 Syrah &amp; 3 Grenache</t>
  </si>
  <si>
    <t>Eleven Confessions OHK "Stockholm Syndrome" 3 Syrah &amp; 3 Grenache</t>
  </si>
  <si>
    <t>Eleven Confessions OHK "This is Not An Exit" 3 Grenache &amp; 3 Syrah</t>
  </si>
  <si>
    <t>Roussanne</t>
  </si>
  <si>
    <t>The Thwird Twin (SQN)</t>
  </si>
  <si>
    <t>ints</t>
  </si>
  <si>
    <t>RH-J/02</t>
  </si>
  <si>
    <t>tr-16-24592</t>
  </si>
  <si>
    <t>tr-16-26220</t>
  </si>
  <si>
    <t>GFR-C/03</t>
  </si>
  <si>
    <t>tr-16-25886</t>
  </si>
  <si>
    <t>ORANGE-C/03</t>
  </si>
  <si>
    <t>RH-I/02</t>
  </si>
  <si>
    <t>tr-16-25892</t>
  </si>
  <si>
    <t>GFR-C/02</t>
  </si>
  <si>
    <t>tr-16-21017</t>
  </si>
  <si>
    <t>tr-16-27296</t>
  </si>
  <si>
    <t>RH-G/01</t>
  </si>
  <si>
    <t>RH-G/02</t>
  </si>
  <si>
    <t>RH-F/01</t>
  </si>
  <si>
    <t>tr-16-26564</t>
  </si>
  <si>
    <t>RH-E/00</t>
  </si>
  <si>
    <t>tr-16-26565</t>
  </si>
  <si>
    <t>GFR-OHK</t>
  </si>
  <si>
    <t>tr-16-18678</t>
  </si>
  <si>
    <t>RH-G/03</t>
  </si>
  <si>
    <t>tr-16-18677</t>
  </si>
  <si>
    <t>tr-16-24751</t>
  </si>
  <si>
    <t>RH-B/02</t>
  </si>
  <si>
    <t>tr-16-26568</t>
  </si>
  <si>
    <t>GFR-A/01</t>
  </si>
  <si>
    <t>tr-16-24618</t>
  </si>
  <si>
    <t>tr-16-23925</t>
  </si>
  <si>
    <t>RW-A/00</t>
  </si>
  <si>
    <t>tr-16-26250</t>
  </si>
  <si>
    <t>tr-16-25443</t>
  </si>
  <si>
    <t>tr-16-25514</t>
  </si>
  <si>
    <t>tr-16-26235</t>
  </si>
  <si>
    <t>tr-16-26233</t>
  </si>
  <si>
    <t>tr-16-26501</t>
  </si>
  <si>
    <t>ORANGE-C/02</t>
  </si>
  <si>
    <t>tr-16-22522</t>
  </si>
  <si>
    <t>W-BOX-L/06</t>
  </si>
  <si>
    <t>tr-16-23720</t>
  </si>
  <si>
    <t>RM-B/02</t>
  </si>
  <si>
    <t>tr-16-26275</t>
  </si>
  <si>
    <t>tr-16-26281</t>
  </si>
  <si>
    <t>tr-16-26282</t>
  </si>
  <si>
    <t>tr-16-26292</t>
  </si>
  <si>
    <t>tr-16-26596</t>
  </si>
  <si>
    <t>RH-OHK</t>
  </si>
  <si>
    <t>RM-B/01</t>
  </si>
  <si>
    <t>tr-16-25566</t>
  </si>
  <si>
    <t>tr-16-25568</t>
  </si>
  <si>
    <t>tr-16-25572</t>
  </si>
  <si>
    <t>tr-16-25573</t>
  </si>
  <si>
    <t>GFR-A/00</t>
  </si>
  <si>
    <t>tr-16-26311</t>
  </si>
  <si>
    <t>tr-16-26312</t>
  </si>
  <si>
    <t>RH-B/01</t>
  </si>
  <si>
    <t>tr-16-26597</t>
  </si>
  <si>
    <t>tr-16-24626</t>
  </si>
  <si>
    <t>tr-16-25548</t>
  </si>
  <si>
    <t>tr-16-25552</t>
  </si>
  <si>
    <t>tr-16-24631</t>
  </si>
  <si>
    <t>RM-C/01</t>
  </si>
  <si>
    <t>tr-16-26325</t>
  </si>
  <si>
    <t>tr-16-25863</t>
  </si>
  <si>
    <t>tr-16-27297</t>
  </si>
  <si>
    <t>GFR-B/00</t>
  </si>
  <si>
    <t>tr-16-12037</t>
  </si>
  <si>
    <t>tr-16-25685</t>
  </si>
  <si>
    <t>tr-16-25686</t>
  </si>
  <si>
    <t>tr-16-25664</t>
  </si>
  <si>
    <t>tr-16-17177</t>
  </si>
  <si>
    <t>GELB-B/03</t>
  </si>
  <si>
    <t>tr-16-20781</t>
  </si>
  <si>
    <t>RH-C/03</t>
  </si>
  <si>
    <t>tr-16-15919</t>
  </si>
  <si>
    <t>RH-B/03</t>
  </si>
  <si>
    <t>tr-16-26079</t>
  </si>
  <si>
    <t>tr-16-25771</t>
  </si>
  <si>
    <t>tr-16-27277</t>
  </si>
  <si>
    <t>tr-16-24454</t>
  </si>
  <si>
    <t>tr-16-26057</t>
  </si>
  <si>
    <t>#STG</t>
  </si>
  <si>
    <t>tr-16-22255</t>
  </si>
  <si>
    <t>tr-16-26388</t>
  </si>
  <si>
    <t>tr-16-26382</t>
  </si>
  <si>
    <t>tr-16-27245</t>
  </si>
  <si>
    <t>RM-OHK</t>
  </si>
  <si>
    <t>tr-16-27257</t>
  </si>
  <si>
    <t>tr-16-25504</t>
  </si>
  <si>
    <t>tr-16-25505</t>
  </si>
  <si>
    <t>tr-16-25507</t>
  </si>
  <si>
    <t>tr-16-25508</t>
  </si>
  <si>
    <t>tr-16-25506</t>
  </si>
  <si>
    <t>tr-16-25509</t>
  </si>
  <si>
    <t>tr-16-24477</t>
  </si>
  <si>
    <t>tr-16-27259</t>
  </si>
  <si>
    <t>tr-16-27256</t>
  </si>
  <si>
    <t>tr-16-26224</t>
  </si>
  <si>
    <t>tr-16-25502</t>
  </si>
  <si>
    <t>tr-16-24529</t>
  </si>
  <si>
    <t>Castillo Ygay Gran Reserva Especial</t>
  </si>
  <si>
    <t>#PJ</t>
  </si>
  <si>
    <t>STAND: 13.07.2022</t>
  </si>
  <si>
    <t>Riesling Oberhäuser Brücke AL GK, Versteigerung</t>
  </si>
  <si>
    <t>Brunello di Montalcino</t>
  </si>
  <si>
    <t>Brunello di Montalcino Cerratalto</t>
  </si>
  <si>
    <t>Cabernet Sauvignon "Old Sparky"</t>
  </si>
  <si>
    <t>Pannobile  Assortement</t>
  </si>
  <si>
    <t>Selektionskiste "Die Parzellen" Ried Zieregg</t>
  </si>
  <si>
    <t>Domäne Wachau Lagenkollektion</t>
  </si>
  <si>
    <t>Collectors Case - 2* Syrah, 2* Grenache, 1* White Blend</t>
  </si>
  <si>
    <t>Cumulus Vineyard Collectors Case (3*0,75 &amp; 1*1,50)</t>
  </si>
  <si>
    <t>Cumulus Vineyard Collectors Case (4*0,75 Syrah)</t>
  </si>
  <si>
    <t>Cumulus Vineyard Collectors Case (3*Syrah, 1*Touriga Nacional)</t>
  </si>
  <si>
    <t>Nuestra Senora</t>
  </si>
  <si>
    <t>Tenuta di Biserno</t>
  </si>
  <si>
    <t>Lodovico</t>
  </si>
  <si>
    <t>G. Mascarello</t>
  </si>
  <si>
    <t>Barolo Monprivato Ca'D' Morissio Riserva</t>
  </si>
  <si>
    <t>#stg</t>
  </si>
  <si>
    <t>#pan</t>
  </si>
  <si>
    <t>The Hussy Roussanne (3*0,75 &amp; 1*1,50)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</si>
</sst>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9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  <charset val="1"/>
    </font>
    <font>
      <b/>
      <sz val="29"/>
      <color rgb="FFFF0000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CE6F2"/>
      </patternFill>
    </fill>
  </fills>
  <borders count="9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rgb="FFFF0000"/>
      </top>
      <bottom/>
      <diagonal/>
    </border>
    <border>
      <left style="hair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</borders>
  <cellStyleXfs count="3">
    <xf numFmtId="0" fontId="0" fillId="0" borderId="0"/>
    <xf numFmtId="164" fontId="19" fillId="0" borderId="0" applyBorder="0" applyProtection="0"/>
    <xf numFmtId="0" fontId="6" fillId="0" borderId="0" applyBorder="0" applyProtection="0"/>
  </cellStyleXfs>
  <cellXfs count="293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0" fillId="7" borderId="13" xfId="0" applyFont="1" applyFill="1" applyBorder="1" applyAlignment="1">
      <alignment horizontal="right" vertical="center"/>
    </xf>
    <xf numFmtId="164" fontId="10" fillId="7" borderId="16" xfId="0" applyNumberFormat="1" applyFont="1" applyFill="1" applyBorder="1" applyAlignment="1">
      <alignment horizontal="center" vertical="center"/>
    </xf>
    <xf numFmtId="164" fontId="10" fillId="4" borderId="19" xfId="0" applyNumberFormat="1" applyFont="1" applyFill="1" applyBorder="1" applyAlignment="1">
      <alignment horizontal="center" vertical="center"/>
    </xf>
    <xf numFmtId="164" fontId="10" fillId="7" borderId="19" xfId="0" applyNumberFormat="1" applyFont="1" applyFill="1" applyBorder="1" applyAlignment="1">
      <alignment horizontal="center" vertical="center"/>
    </xf>
    <xf numFmtId="164" fontId="10" fillId="4" borderId="2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13" fillId="2" borderId="26" xfId="0" applyFont="1" applyFill="1" applyBorder="1" applyAlignment="1">
      <alignment vertical="center"/>
    </xf>
    <xf numFmtId="0" fontId="13" fillId="2" borderId="27" xfId="0" applyFont="1" applyFill="1" applyBorder="1" applyAlignment="1">
      <alignment vertical="center"/>
    </xf>
    <xf numFmtId="0" fontId="13" fillId="2" borderId="28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8" fillId="0" borderId="33" xfId="0" applyFont="1" applyBorder="1"/>
    <xf numFmtId="0" fontId="18" fillId="0" borderId="34" xfId="0" applyFont="1" applyBorder="1"/>
    <xf numFmtId="0" fontId="17" fillId="0" borderId="36" xfId="0" applyFont="1" applyBorder="1" applyAlignment="1">
      <alignment horizontal="center"/>
    </xf>
    <xf numFmtId="49" fontId="14" fillId="0" borderId="38" xfId="1" applyNumberFormat="1" applyFont="1" applyBorder="1" applyAlignment="1" applyProtection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164" fontId="17" fillId="6" borderId="37" xfId="0" applyNumberFormat="1" applyFont="1" applyFill="1" applyBorder="1" applyAlignment="1">
      <alignment horizontal="center" vertical="center"/>
    </xf>
    <xf numFmtId="164" fontId="18" fillId="3" borderId="40" xfId="0" applyNumberFormat="1" applyFont="1" applyFill="1" applyBorder="1" applyAlignment="1">
      <alignment horizontal="center" vertical="center"/>
    </xf>
    <xf numFmtId="0" fontId="16" fillId="0" borderId="41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8" fillId="0" borderId="41" xfId="0" applyFont="1" applyBorder="1"/>
    <xf numFmtId="0" fontId="18" fillId="0" borderId="42" xfId="0" applyFont="1" applyBorder="1"/>
    <xf numFmtId="0" fontId="17" fillId="0" borderId="43" xfId="0" applyFont="1" applyBorder="1" applyAlignment="1">
      <alignment horizontal="center"/>
    </xf>
    <xf numFmtId="0" fontId="22" fillId="0" borderId="2" xfId="0" applyFont="1" applyBorder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0" fontId="22" fillId="10" borderId="8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22" fillId="10" borderId="54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0" fillId="13" borderId="20" xfId="0" applyFill="1" applyBorder="1" applyAlignment="1">
      <alignment vertical="center"/>
    </xf>
    <xf numFmtId="0" fontId="22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2" fillId="13" borderId="20" xfId="1" applyNumberFormat="1" applyFont="1" applyFill="1" applyBorder="1" applyAlignment="1">
      <alignment horizontal="center" vertical="center"/>
    </xf>
    <xf numFmtId="166" fontId="22" fillId="13" borderId="22" xfId="1" applyNumberFormat="1" applyFont="1" applyFill="1" applyBorder="1" applyAlignment="1">
      <alignment horizontal="center" vertical="center"/>
    </xf>
    <xf numFmtId="166" fontId="22" fillId="13" borderId="23" xfId="1" applyNumberFormat="1" applyFont="1" applyFill="1" applyBorder="1" applyAlignment="1">
      <alignment horizontal="center" vertical="center"/>
    </xf>
    <xf numFmtId="0" fontId="22" fillId="10" borderId="70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 wrapText="1"/>
    </xf>
    <xf numFmtId="0" fontId="24" fillId="10" borderId="71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166" fontId="22" fillId="9" borderId="17" xfId="0" applyNumberFormat="1" applyFont="1" applyFill="1" applyBorder="1" applyAlignment="1">
      <alignment horizontal="center" vertical="center"/>
    </xf>
    <xf numFmtId="166" fontId="22" fillId="9" borderId="18" xfId="0" applyNumberFormat="1" applyFont="1" applyFill="1" applyBorder="1" applyAlignment="1">
      <alignment horizontal="center" vertical="center"/>
    </xf>
    <xf numFmtId="166" fontId="22" fillId="9" borderId="19" xfId="0" applyNumberFormat="1" applyFont="1" applyFill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1" fillId="11" borderId="72" xfId="0" applyFont="1" applyFill="1" applyBorder="1" applyAlignment="1">
      <alignment horizontal="center" vertical="center"/>
    </xf>
    <xf numFmtId="0" fontId="21" fillId="11" borderId="18" xfId="0" applyFont="1" applyFill="1" applyBorder="1" applyAlignment="1">
      <alignment horizontal="center" vertical="center"/>
    </xf>
    <xf numFmtId="43" fontId="1" fillId="12" borderId="73" xfId="0" applyNumberFormat="1" applyFont="1" applyFill="1" applyBorder="1" applyAlignment="1">
      <alignment horizontal="center" vertical="center"/>
    </xf>
    <xf numFmtId="43" fontId="21" fillId="9" borderId="74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75" xfId="0" applyFont="1" applyBorder="1" applyAlignment="1">
      <alignment vertical="center"/>
    </xf>
    <xf numFmtId="166" fontId="22" fillId="9" borderId="20" xfId="0" applyNumberFormat="1" applyFont="1" applyFill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1" fillId="11" borderId="76" xfId="0" applyFont="1" applyFill="1" applyBorder="1" applyAlignment="1">
      <alignment horizontal="center" vertical="center"/>
    </xf>
    <xf numFmtId="0" fontId="21" fillId="11" borderId="77" xfId="0" applyFont="1" applyFill="1" applyBorder="1" applyAlignment="1">
      <alignment horizontal="center" vertical="center"/>
    </xf>
    <xf numFmtId="43" fontId="1" fillId="12" borderId="78" xfId="0" applyNumberFormat="1" applyFont="1" applyFill="1" applyBorder="1" applyAlignment="1">
      <alignment horizontal="center" vertical="center"/>
    </xf>
    <xf numFmtId="43" fontId="21" fillId="9" borderId="45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7" fillId="14" borderId="0" xfId="0" applyFont="1" applyFill="1" applyAlignment="1">
      <alignment horizontal="left" vertical="center"/>
    </xf>
    <xf numFmtId="0" fontId="23" fillId="14" borderId="0" xfId="0" applyFont="1" applyFill="1" applyAlignment="1">
      <alignment horizontal="center" vertical="center"/>
    </xf>
    <xf numFmtId="0" fontId="28" fillId="14" borderId="0" xfId="0" applyFont="1" applyFill="1" applyAlignment="1">
      <alignment horizontal="right" vertical="center"/>
    </xf>
    <xf numFmtId="2" fontId="29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31" fillId="14" borderId="0" xfId="0" applyFont="1" applyFill="1" applyAlignment="1">
      <alignment vertical="center"/>
    </xf>
    <xf numFmtId="0" fontId="1" fillId="0" borderId="37" xfId="0" applyFont="1" applyBorder="1" applyAlignment="1">
      <alignment horizontal="center" vertical="center"/>
    </xf>
    <xf numFmtId="49" fontId="1" fillId="0" borderId="34" xfId="1" applyNumberFormat="1" applyFont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49" fontId="1" fillId="0" borderId="42" xfId="1" applyNumberFormat="1" applyFont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14" fillId="2" borderId="80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/>
    </xf>
    <xf numFmtId="0" fontId="18" fillId="3" borderId="6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9" fontId="18" fillId="8" borderId="82" xfId="1" applyNumberFormat="1" applyFont="1" applyFill="1" applyBorder="1" applyAlignment="1" applyProtection="1">
      <alignment horizontal="center" vertical="center"/>
    </xf>
    <xf numFmtId="164" fontId="3" fillId="2" borderId="25" xfId="1" applyFont="1" applyFill="1" applyBorder="1" applyAlignment="1" applyProtection="1">
      <alignment horizontal="center" vertical="center"/>
    </xf>
    <xf numFmtId="164" fontId="13" fillId="2" borderId="24" xfId="1" applyFont="1" applyFill="1" applyBorder="1" applyAlignment="1" applyProtection="1">
      <alignment horizontal="center" vertical="center"/>
    </xf>
    <xf numFmtId="164" fontId="18" fillId="3" borderId="19" xfId="1" applyFont="1" applyFill="1" applyBorder="1" applyAlignment="1" applyProtection="1">
      <alignment horizontal="right" vertical="center"/>
    </xf>
    <xf numFmtId="0" fontId="17" fillId="0" borderId="46" xfId="0" applyFont="1" applyBorder="1" applyAlignment="1">
      <alignment horizontal="center"/>
    </xf>
    <xf numFmtId="0" fontId="34" fillId="13" borderId="7" xfId="0" applyFont="1" applyFill="1" applyBorder="1" applyAlignment="1">
      <alignment horizontal="center" vertical="center"/>
    </xf>
    <xf numFmtId="0" fontId="34" fillId="13" borderId="75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0" fontId="10" fillId="7" borderId="2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0" fontId="2" fillId="4" borderId="83" xfId="0" applyFont="1" applyFill="1" applyBorder="1" applyAlignment="1">
      <alignment horizontal="center" vertical="center"/>
    </xf>
    <xf numFmtId="0" fontId="2" fillId="4" borderId="84" xfId="0" applyFont="1" applyFill="1" applyBorder="1" applyAlignment="1">
      <alignment horizontal="center" vertical="center"/>
    </xf>
    <xf numFmtId="0" fontId="2" fillId="0" borderId="85" xfId="0" applyFont="1" applyBorder="1" applyAlignment="1">
      <alignment vertical="center"/>
    </xf>
    <xf numFmtId="0" fontId="2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2" fillId="3" borderId="86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2" fillId="4" borderId="87" xfId="0" applyFont="1" applyFill="1" applyBorder="1" applyAlignment="1">
      <alignment horizontal="center" vertical="center"/>
    </xf>
    <xf numFmtId="0" fontId="2" fillId="0" borderId="88" xfId="0" applyFont="1" applyBorder="1" applyAlignment="1">
      <alignment vertical="center"/>
    </xf>
    <xf numFmtId="0" fontId="2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2" fillId="3" borderId="8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4" borderId="90" xfId="0" applyFont="1" applyFill="1" applyBorder="1" applyAlignment="1">
      <alignment horizontal="center" vertical="center"/>
    </xf>
    <xf numFmtId="0" fontId="2" fillId="0" borderId="91" xfId="0" applyFont="1" applyBorder="1" applyAlignment="1">
      <alignment vertical="center"/>
    </xf>
    <xf numFmtId="0" fontId="2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2" fillId="3" borderId="9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0" fillId="7" borderId="14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7" fillId="0" borderId="0" xfId="0" applyFont="1" applyAlignment="1">
      <alignment horizontal="left" vertical="center"/>
    </xf>
    <xf numFmtId="0" fontId="0" fillId="7" borderId="21" xfId="0" applyFill="1" applyBorder="1" applyAlignment="1">
      <alignment vertical="center"/>
    </xf>
    <xf numFmtId="164" fontId="17" fillId="6" borderId="38" xfId="1" applyFont="1" applyFill="1" applyBorder="1" applyAlignment="1" applyProtection="1">
      <alignment horizontal="right" vertical="center"/>
    </xf>
    <xf numFmtId="0" fontId="34" fillId="13" borderId="5" xfId="0" applyFont="1" applyFill="1" applyBorder="1" applyAlignment="1">
      <alignment horizontal="center" vertical="center"/>
    </xf>
    <xf numFmtId="0" fontId="3" fillId="15" borderId="9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3" fillId="7" borderId="15" xfId="0" applyNumberFormat="1" applyFont="1" applyFill="1" applyBorder="1" applyAlignment="1">
      <alignment horizontal="center" vertical="center"/>
    </xf>
    <xf numFmtId="165" fontId="3" fillId="7" borderId="15" xfId="0" applyNumberFormat="1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right" vertical="center"/>
    </xf>
    <xf numFmtId="2" fontId="3" fillId="7" borderId="1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3" fillId="2" borderId="66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3" fillId="2" borderId="80" xfId="0" applyFont="1" applyFill="1" applyBorder="1" applyAlignment="1">
      <alignment horizontal="center" vertical="center"/>
    </xf>
    <xf numFmtId="0" fontId="33" fillId="2" borderId="79" xfId="0" applyFont="1" applyFill="1" applyBorder="1" applyAlignment="1">
      <alignment horizontal="center" vertical="center"/>
    </xf>
    <xf numFmtId="0" fontId="33" fillId="2" borderId="81" xfId="0" applyFont="1" applyFill="1" applyBorder="1" applyAlignment="1">
      <alignment horizontal="center" vertical="center"/>
    </xf>
    <xf numFmtId="0" fontId="22" fillId="10" borderId="49" xfId="0" applyFont="1" applyFill="1" applyBorder="1" applyAlignment="1">
      <alignment horizontal="center" vertical="center"/>
    </xf>
    <xf numFmtId="0" fontId="22" fillId="10" borderId="50" xfId="0" applyFont="1" applyFill="1" applyBorder="1" applyAlignment="1">
      <alignment horizontal="center" vertical="center"/>
    </xf>
    <xf numFmtId="0" fontId="22" fillId="10" borderId="51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0" fillId="9" borderId="36" xfId="0" applyFont="1" applyFill="1" applyBorder="1" applyAlignment="1">
      <alignment horizontal="center" vertical="center"/>
    </xf>
    <xf numFmtId="0" fontId="20" fillId="9" borderId="52" xfId="0" applyFont="1" applyFill="1" applyBorder="1" applyAlignment="1">
      <alignment horizontal="center" vertical="center"/>
    </xf>
    <xf numFmtId="0" fontId="20" fillId="9" borderId="53" xfId="0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65" xfId="0" applyFont="1" applyFill="1" applyBorder="1" applyAlignment="1">
      <alignment horizontal="center" vertical="center"/>
    </xf>
    <xf numFmtId="0" fontId="22" fillId="13" borderId="66" xfId="0" applyFont="1" applyFill="1" applyBorder="1" applyAlignment="1">
      <alignment horizontal="center" vertical="center"/>
    </xf>
    <xf numFmtId="0" fontId="22" fillId="13" borderId="11" xfId="0" applyFont="1" applyFill="1" applyBorder="1" applyAlignment="1">
      <alignment horizontal="center" vertical="center"/>
    </xf>
    <xf numFmtId="0" fontId="22" fillId="13" borderId="3" xfId="0" applyFont="1" applyFill="1" applyBorder="1" applyAlignment="1">
      <alignment horizontal="center" vertical="center"/>
    </xf>
    <xf numFmtId="0" fontId="22" fillId="13" borderId="12" xfId="0" applyFont="1" applyFill="1" applyBorder="1" applyAlignment="1">
      <alignment horizontal="center" vertical="center"/>
    </xf>
    <xf numFmtId="0" fontId="22" fillId="13" borderId="14" xfId="0" applyFont="1" applyFill="1" applyBorder="1" applyAlignment="1">
      <alignment horizontal="center" vertical="center"/>
    </xf>
    <xf numFmtId="0" fontId="22" fillId="13" borderId="65" xfId="0" applyFont="1" applyFill="1" applyBorder="1" applyAlignment="1">
      <alignment horizontal="center" vertical="center"/>
    </xf>
    <xf numFmtId="0" fontId="22" fillId="14" borderId="0" xfId="0" applyFont="1" applyFill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0" fontId="20" fillId="9" borderId="46" xfId="0" applyFont="1" applyFill="1" applyBorder="1" applyAlignment="1">
      <alignment horizontal="center" vertical="center"/>
    </xf>
    <xf numFmtId="0" fontId="20" fillId="9" borderId="47" xfId="0" applyFont="1" applyFill="1" applyBorder="1" applyAlignment="1">
      <alignment horizontal="center" vertical="center"/>
    </xf>
    <xf numFmtId="0" fontId="20" fillId="9" borderId="48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6" fillId="14" borderId="0" xfId="0" applyFont="1" applyFill="1" applyAlignment="1">
      <alignment horizontal="right" vertical="center"/>
    </xf>
    <xf numFmtId="0" fontId="20" fillId="9" borderId="43" xfId="0" applyFont="1" applyFill="1" applyBorder="1" applyAlignment="1">
      <alignment horizontal="center" vertical="center"/>
    </xf>
    <xf numFmtId="0" fontId="20" fillId="9" borderId="59" xfId="0" applyFont="1" applyFill="1" applyBorder="1" applyAlignment="1">
      <alignment horizontal="center" vertical="center"/>
    </xf>
    <xf numFmtId="0" fontId="20" fillId="9" borderId="60" xfId="0" applyFont="1" applyFill="1" applyBorder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  <xf numFmtId="0" fontId="22" fillId="10" borderId="67" xfId="0" applyFont="1" applyFill="1" applyBorder="1" applyAlignment="1">
      <alignment horizontal="center" vertical="center"/>
    </xf>
    <xf numFmtId="0" fontId="22" fillId="10" borderId="68" xfId="0" applyFont="1" applyFill="1" applyBorder="1" applyAlignment="1">
      <alignment horizontal="center" vertical="center"/>
    </xf>
    <xf numFmtId="0" fontId="22" fillId="10" borderId="69" xfId="0" applyFont="1" applyFill="1" applyBorder="1" applyAlignment="1">
      <alignment horizontal="center" vertical="center"/>
    </xf>
    <xf numFmtId="0" fontId="22" fillId="11" borderId="57" xfId="0" applyFont="1" applyFill="1" applyBorder="1" applyAlignment="1">
      <alignment horizontal="center" vertical="center"/>
    </xf>
    <xf numFmtId="0" fontId="22" fillId="11" borderId="63" xfId="0" applyFont="1" applyFill="1" applyBorder="1" applyAlignment="1">
      <alignment horizontal="center" vertical="center"/>
    </xf>
    <xf numFmtId="43" fontId="0" fillId="12" borderId="56" xfId="0" applyNumberFormat="1" applyFill="1" applyBorder="1" applyAlignment="1">
      <alignment horizontal="center" vertical="center"/>
    </xf>
    <xf numFmtId="43" fontId="0" fillId="12" borderId="62" xfId="0" applyNumberFormat="1" applyFill="1" applyBorder="1" applyAlignment="1">
      <alignment horizontal="center" vertical="center"/>
    </xf>
    <xf numFmtId="43" fontId="22" fillId="9" borderId="58" xfId="0" applyNumberFormat="1" applyFont="1" applyFill="1" applyBorder="1" applyAlignment="1">
      <alignment horizontal="center" vertical="center"/>
    </xf>
    <xf numFmtId="43" fontId="22" fillId="9" borderId="64" xfId="0" applyNumberFormat="1" applyFont="1" applyFill="1" applyBorder="1" applyAlignment="1">
      <alignment horizontal="center" vertical="center"/>
    </xf>
    <xf numFmtId="0" fontId="22" fillId="11" borderId="55" xfId="0" applyFont="1" applyFill="1" applyBorder="1" applyAlignment="1">
      <alignment horizontal="center" vertical="center"/>
    </xf>
    <xf numFmtId="0" fontId="22" fillId="11" borderId="61" xfId="0" applyFont="1" applyFill="1" applyBorder="1" applyAlignment="1">
      <alignment horizontal="center" vertical="center"/>
    </xf>
    <xf numFmtId="0" fontId="22" fillId="11" borderId="56" xfId="0" applyFont="1" applyFill="1" applyBorder="1" applyAlignment="1">
      <alignment horizontal="center" vertical="center"/>
    </xf>
    <xf numFmtId="0" fontId="22" fillId="11" borderId="62" xfId="0" applyFont="1" applyFill="1" applyBorder="1" applyAlignment="1">
      <alignment horizontal="center" vertical="center"/>
    </xf>
    <xf numFmtId="49" fontId="14" fillId="0" borderId="44" xfId="1" applyNumberFormat="1" applyFont="1" applyBorder="1" applyAlignment="1" applyProtection="1">
      <alignment horizontal="center" vertical="center"/>
    </xf>
    <xf numFmtId="164" fontId="17" fillId="6" borderId="44" xfId="1" applyFont="1" applyFill="1" applyBorder="1" applyAlignment="1" applyProtection="1">
      <alignment horizontal="right" vertical="center"/>
    </xf>
    <xf numFmtId="164" fontId="18" fillId="3" borderId="23" xfId="1" applyFont="1" applyFill="1" applyBorder="1" applyAlignment="1" applyProtection="1">
      <alignment horizontal="right" vertical="center"/>
    </xf>
    <xf numFmtId="49" fontId="18" fillId="8" borderId="71" xfId="1" applyNumberFormat="1" applyFont="1" applyFill="1" applyBorder="1" applyAlignment="1" applyProtection="1">
      <alignment horizontal="center" vertical="center"/>
    </xf>
    <xf numFmtId="0" fontId="18" fillId="5" borderId="94" xfId="0" applyFont="1" applyFill="1" applyBorder="1" applyAlignment="1">
      <alignment horizontal="center" vertical="center"/>
    </xf>
    <xf numFmtId="164" fontId="17" fillId="6" borderId="44" xfId="0" applyNumberFormat="1" applyFont="1" applyFill="1" applyBorder="1" applyAlignment="1">
      <alignment horizontal="center" vertical="center"/>
    </xf>
    <xf numFmtId="164" fontId="18" fillId="3" borderId="95" xfId="0" applyNumberFormat="1" applyFont="1" applyFill="1" applyBorder="1" applyAlignment="1">
      <alignment horizontal="center" vertical="center"/>
    </xf>
    <xf numFmtId="0" fontId="18" fillId="0" borderId="34" xfId="0" applyFont="1" applyFill="1" applyBorder="1"/>
    <xf numFmtId="0" fontId="1" fillId="0" borderId="3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64" fontId="18" fillId="3" borderId="2" xfId="1" applyFont="1" applyFill="1" applyBorder="1" applyAlignment="1" applyProtection="1">
      <alignment horizontal="right" vertical="center"/>
    </xf>
    <xf numFmtId="164" fontId="18" fillId="3" borderId="7" xfId="1" applyFont="1" applyFill="1" applyBorder="1" applyAlignment="1" applyProtection="1">
      <alignment horizontal="right" vertical="center"/>
    </xf>
    <xf numFmtId="164" fontId="18" fillId="3" borderId="75" xfId="1" applyFont="1" applyFill="1" applyBorder="1" applyAlignment="1" applyProtection="1">
      <alignment horizontal="right" vertical="center"/>
    </xf>
    <xf numFmtId="0" fontId="16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7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8" fillId="0" borderId="33" xfId="0" applyFont="1" applyBorder="1" applyAlignment="1">
      <alignment wrapText="1"/>
    </xf>
    <xf numFmtId="0" fontId="18" fillId="0" borderId="34" xfId="0" applyFont="1" applyFill="1" applyBorder="1" applyAlignment="1">
      <alignment wrapText="1"/>
    </xf>
    <xf numFmtId="0" fontId="18" fillId="0" borderId="37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wrapText="1"/>
    </xf>
    <xf numFmtId="0" fontId="34" fillId="13" borderId="7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64" fontId="18" fillId="3" borderId="7" xfId="1" applyFont="1" applyFill="1" applyBorder="1" applyAlignment="1" applyProtection="1">
      <alignment horizontal="right" vertical="center" wrapText="1"/>
    </xf>
    <xf numFmtId="0" fontId="1" fillId="0" borderId="37" xfId="0" applyFont="1" applyBorder="1" applyAlignment="1">
      <alignment horizontal="center" vertical="center" wrapText="1"/>
    </xf>
    <xf numFmtId="49" fontId="1" fillId="0" borderId="34" xfId="1" applyNumberFormat="1" applyFont="1" applyBorder="1" applyAlignment="1">
      <alignment horizontal="center" vertical="center" wrapText="1"/>
    </xf>
    <xf numFmtId="49" fontId="14" fillId="0" borderId="38" xfId="1" applyNumberFormat="1" applyFont="1" applyBorder="1" applyAlignment="1" applyProtection="1">
      <alignment horizontal="center" vertical="center" wrapText="1"/>
    </xf>
    <xf numFmtId="164" fontId="17" fillId="6" borderId="38" xfId="1" applyFont="1" applyFill="1" applyBorder="1" applyAlignment="1" applyProtection="1">
      <alignment horizontal="right" vertical="center" wrapText="1"/>
    </xf>
    <xf numFmtId="164" fontId="18" fillId="3" borderId="19" xfId="1" applyFont="1" applyFill="1" applyBorder="1" applyAlignment="1" applyProtection="1">
      <alignment horizontal="right" vertical="center" wrapText="1"/>
    </xf>
    <xf numFmtId="49" fontId="18" fillId="8" borderId="82" xfId="1" applyNumberFormat="1" applyFont="1" applyFill="1" applyBorder="1" applyAlignment="1" applyProtection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164" fontId="17" fillId="6" borderId="37" xfId="0" applyNumberFormat="1" applyFont="1" applyFill="1" applyBorder="1" applyAlignment="1">
      <alignment horizontal="center" vertical="center" wrapText="1"/>
    </xf>
    <xf numFmtId="164" fontId="18" fillId="3" borderId="4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8" fillId="0" borderId="34" xfId="0" applyFont="1" applyBorder="1" applyAlignment="1">
      <alignment wrapText="1"/>
    </xf>
    <xf numFmtId="164" fontId="18" fillId="3" borderId="40" xfId="0" applyNumberFormat="1" applyFont="1" applyFill="1" applyBorder="1" applyAlignment="1">
      <alignment vertical="center" wrapText="1"/>
    </xf>
    <xf numFmtId="0" fontId="37" fillId="4" borderId="96" xfId="0" applyFont="1" applyFill="1" applyBorder="1" applyAlignment="1">
      <alignment horizontal="center" vertical="center" wrapText="1"/>
    </xf>
    <xf numFmtId="0" fontId="37" fillId="4" borderId="97" xfId="0" applyFont="1" applyFill="1" applyBorder="1" applyAlignment="1">
      <alignment horizontal="center" vertical="center" wrapText="1"/>
    </xf>
  </cellXfs>
  <cellStyles count="3">
    <cellStyle name="Komma" xfId="1" builtinId="3"/>
    <cellStyle name="Link" xfId="2" builtinId="8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679916</xdr:colOff>
      <xdr:row>1</xdr:row>
      <xdr:rowOff>20420</xdr:rowOff>
    </xdr:from>
    <xdr:to>
      <xdr:col>6</xdr:col>
      <xdr:colOff>907094</xdr:colOff>
      <xdr:row>2</xdr:row>
      <xdr:rowOff>170181</xdr:rowOff>
    </xdr:to>
    <xdr:pic>
      <xdr:nvPicPr>
        <xdr:cNvPr id="5" name="Picture 1" descr="trinkreif_logo.eps">
          <a:extLst>
            <a:ext uri="{FF2B5EF4-FFF2-40B4-BE49-F238E27FC236}">
              <a16:creationId xmlns:a16="http://schemas.microsoft.com/office/drawing/2014/main" id="{266FCA9F-0382-AD43-8A1F-7906E35088A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12116" y="236320"/>
          <a:ext cx="2995778" cy="5180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1346200</xdr:colOff>
      <xdr:row>149</xdr:row>
      <xdr:rowOff>38100</xdr:rowOff>
    </xdr:from>
    <xdr:to>
      <xdr:col>23</xdr:col>
      <xdr:colOff>363596</xdr:colOff>
      <xdr:row>169</xdr:row>
      <xdr:rowOff>146123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7976F74-8B82-FD4B-9E62-81907CFEA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00300" y="30226000"/>
          <a:ext cx="14092296" cy="41720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C148"/>
  <sheetViews>
    <sheetView showGridLines="0" tabSelected="1" topLeftCell="D1" zoomScaleNormal="100" zoomScaleSheetLayoutView="5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28.1640625" style="2" customWidth="1"/>
    <col min="8" max="8" width="44.6640625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5" style="3" customWidth="1"/>
    <col min="13" max="13" width="10.5" style="5" customWidth="1"/>
    <col min="14" max="14" width="8" style="5" customWidth="1"/>
    <col min="15" max="15" width="11.33203125" style="5" customWidth="1"/>
    <col min="16" max="16" width="18.6640625" style="5" hidden="1" customWidth="1" outlineLevel="1"/>
    <col min="17" max="17" width="10" style="6" hidden="1" customWidth="1" outlineLevel="1"/>
    <col min="18" max="18" width="8.83203125" style="6" customWidth="1" collapsed="1"/>
    <col min="19" max="19" width="10.5" style="7" hidden="1" customWidth="1" outlineLevel="1"/>
    <col min="20" max="20" width="17.1640625" style="8" customWidth="1" collapsed="1"/>
    <col min="21" max="21" width="25.33203125" style="2" hidden="1" customWidth="1" outlineLevel="1"/>
    <col min="22" max="22" width="7" style="9" customWidth="1" collapsed="1"/>
    <col min="23" max="23" width="10.33203125" style="9" hidden="1" customWidth="1" outlineLevel="1"/>
    <col min="24" max="24" width="16.1640625" style="9" customWidth="1" collapsed="1"/>
    <col min="25" max="25" width="7.6640625" style="1" customWidth="1"/>
    <col min="620" max="1018" width="10.5" customWidth="1"/>
  </cols>
  <sheetData>
    <row r="1" spans="1:1017" ht="17" thickBot="1" x14ac:dyDescent="0.25">
      <c r="A1" s="134"/>
      <c r="B1" s="134"/>
      <c r="C1" s="134"/>
      <c r="D1" s="134"/>
      <c r="E1" s="134"/>
      <c r="F1" s="134"/>
      <c r="G1" s="135"/>
      <c r="H1" s="135"/>
      <c r="I1" s="134"/>
      <c r="J1" s="136"/>
      <c r="K1" s="137"/>
      <c r="L1" s="136"/>
      <c r="M1" s="138"/>
      <c r="N1" s="138"/>
      <c r="O1" s="138"/>
      <c r="P1" s="138"/>
      <c r="Q1" s="139"/>
      <c r="R1" s="139"/>
      <c r="U1" s="135"/>
      <c r="V1" s="140"/>
      <c r="W1" s="140"/>
      <c r="X1" s="140"/>
      <c r="Y1" s="134"/>
    </row>
    <row r="2" spans="1:1017" ht="29" customHeight="1" x14ac:dyDescent="0.2">
      <c r="A2" s="134"/>
      <c r="B2" s="134"/>
      <c r="C2" s="134"/>
      <c r="D2" s="134"/>
      <c r="E2" s="134"/>
      <c r="F2" s="134"/>
      <c r="G2" s="141"/>
      <c r="H2" s="10" t="s">
        <v>1</v>
      </c>
      <c r="I2" s="142"/>
      <c r="J2" s="177"/>
      <c r="K2" s="178"/>
      <c r="L2" s="178"/>
      <c r="M2" s="178"/>
      <c r="N2" s="178"/>
      <c r="O2" s="178"/>
      <c r="P2" s="138"/>
      <c r="Q2" s="139"/>
      <c r="R2" s="139"/>
      <c r="U2" s="135"/>
      <c r="V2" s="179" t="s">
        <v>2</v>
      </c>
      <c r="W2" s="180"/>
      <c r="X2" s="180"/>
      <c r="Y2" s="134"/>
    </row>
    <row r="3" spans="1:1017" ht="37" customHeight="1" thickBot="1" x14ac:dyDescent="0.25">
      <c r="A3" s="134"/>
      <c r="B3" s="134"/>
      <c r="C3" s="134"/>
      <c r="D3" s="134"/>
      <c r="E3" s="134"/>
      <c r="F3" s="134"/>
      <c r="G3" s="141"/>
      <c r="H3" s="11" t="s">
        <v>3</v>
      </c>
      <c r="I3" s="143"/>
      <c r="J3" s="181"/>
      <c r="K3" s="181"/>
      <c r="L3" s="181"/>
      <c r="M3" s="181"/>
      <c r="N3" s="181"/>
      <c r="O3" s="181"/>
      <c r="P3" s="138"/>
      <c r="Q3" s="139"/>
      <c r="R3" s="139"/>
      <c r="U3" s="135"/>
      <c r="V3" s="144" t="s">
        <v>4</v>
      </c>
      <c r="W3" s="291" t="s">
        <v>272</v>
      </c>
      <c r="X3" s="292" t="s">
        <v>273</v>
      </c>
      <c r="Y3" s="134"/>
    </row>
    <row r="4" spans="1:1017" ht="28" customHeight="1" x14ac:dyDescent="0.2">
      <c r="A4" s="134"/>
      <c r="B4" s="134"/>
      <c r="C4" s="134"/>
      <c r="D4" s="183" t="s">
        <v>276</v>
      </c>
      <c r="E4" s="183"/>
      <c r="F4" s="183"/>
      <c r="G4" s="184"/>
      <c r="H4" s="12" t="s">
        <v>7</v>
      </c>
      <c r="I4" s="143"/>
      <c r="J4" s="181"/>
      <c r="K4" s="181"/>
      <c r="L4" s="181"/>
      <c r="M4" s="181"/>
      <c r="N4" s="181"/>
      <c r="O4" s="181"/>
      <c r="P4" s="138"/>
      <c r="Q4" s="139"/>
      <c r="R4" s="139"/>
      <c r="T4" s="145" t="s">
        <v>274</v>
      </c>
      <c r="U4" s="146"/>
      <c r="V4" s="147">
        <f>SUMIF(R15:R2963,"D",V15:V2963)</f>
        <v>0</v>
      </c>
      <c r="W4" s="148">
        <f>SUMIF(R15:R2963,"D",W15:W2963)</f>
        <v>0</v>
      </c>
      <c r="X4" s="149">
        <f>SUMIF(R15:R2963,"D",X15:X2963)</f>
        <v>0</v>
      </c>
      <c r="Y4" s="134"/>
    </row>
    <row r="5" spans="1:1017" ht="32" customHeight="1" thickBot="1" x14ac:dyDescent="0.25">
      <c r="A5" s="134"/>
      <c r="B5" s="134"/>
      <c r="C5" s="134"/>
      <c r="D5" s="185" t="s">
        <v>505</v>
      </c>
      <c r="E5" s="185"/>
      <c r="F5" s="185"/>
      <c r="G5" s="186"/>
      <c r="H5" s="13" t="s">
        <v>8</v>
      </c>
      <c r="I5" s="150"/>
      <c r="J5" s="182"/>
      <c r="K5" s="182"/>
      <c r="L5" s="182"/>
      <c r="M5" s="182"/>
      <c r="N5" s="182"/>
      <c r="O5" s="182"/>
      <c r="P5" s="138"/>
      <c r="Q5" s="139"/>
      <c r="R5" s="139"/>
      <c r="T5" s="151" t="s">
        <v>275</v>
      </c>
      <c r="U5" s="152"/>
      <c r="V5" s="153">
        <f>SUMIF(R15:R2963,"U",V15:V2963)</f>
        <v>0</v>
      </c>
      <c r="W5" s="154">
        <f>SUMIF(R15:R2963,"U",W15:W2963)</f>
        <v>0</v>
      </c>
      <c r="X5" s="155">
        <f>SUMIF(R15:R2963,"U",X15:X2963)</f>
        <v>0</v>
      </c>
      <c r="Y5" s="134"/>
    </row>
    <row r="6" spans="1:1017" ht="32" customHeight="1" thickBot="1" x14ac:dyDescent="0.25">
      <c r="A6" s="134"/>
      <c r="B6" s="134"/>
      <c r="C6" s="134"/>
      <c r="D6" s="172" t="s">
        <v>0</v>
      </c>
      <c r="E6" s="172"/>
      <c r="F6" s="172"/>
      <c r="G6" s="172"/>
      <c r="H6" s="156"/>
      <c r="I6" s="134"/>
      <c r="J6" s="156"/>
      <c r="K6" s="156"/>
      <c r="L6" s="156"/>
      <c r="M6" s="156"/>
      <c r="N6" s="156"/>
      <c r="O6" s="156"/>
      <c r="P6" s="138"/>
      <c r="Q6" s="139"/>
      <c r="R6" s="139"/>
      <c r="T6" s="157" t="s">
        <v>271</v>
      </c>
      <c r="U6" s="158"/>
      <c r="V6" s="159">
        <f>V4+V5</f>
        <v>0</v>
      </c>
      <c r="W6" s="160">
        <f>W4+W5</f>
        <v>0</v>
      </c>
      <c r="X6" s="161">
        <f>X4+X5</f>
        <v>0</v>
      </c>
      <c r="Y6" s="134"/>
    </row>
    <row r="7" spans="1:1017" ht="14" customHeight="1" x14ac:dyDescent="0.2">
      <c r="A7" s="134"/>
      <c r="B7" s="134"/>
      <c r="C7" s="134"/>
      <c r="D7" s="172"/>
      <c r="E7" s="172"/>
      <c r="F7" s="172"/>
      <c r="G7" s="172"/>
      <c r="H7" s="162"/>
      <c r="I7" s="134"/>
      <c r="J7" s="163"/>
      <c r="K7" s="137"/>
      <c r="L7" s="136"/>
      <c r="M7" s="138"/>
      <c r="N7" s="138"/>
      <c r="O7" s="138"/>
      <c r="P7" s="138"/>
      <c r="Q7" s="139"/>
      <c r="R7" s="139"/>
      <c r="U7" s="164"/>
      <c r="V7" s="140"/>
      <c r="W7" s="140"/>
      <c r="X7" s="140"/>
      <c r="Y7" s="134"/>
    </row>
    <row r="8" spans="1:1017" ht="20" hidden="1" customHeight="1" outlineLevel="1" x14ac:dyDescent="0.2">
      <c r="A8" s="134"/>
      <c r="B8" s="134"/>
      <c r="C8" s="134"/>
      <c r="D8" s="172"/>
      <c r="E8" s="172"/>
      <c r="F8" s="172"/>
      <c r="G8" s="172"/>
      <c r="H8" s="14" t="s">
        <v>9</v>
      </c>
      <c r="I8" s="165"/>
      <c r="J8" s="187"/>
      <c r="K8" s="187"/>
      <c r="L8" s="188"/>
      <c r="M8" s="188"/>
      <c r="N8" s="189"/>
      <c r="O8" s="189"/>
      <c r="P8" s="138"/>
      <c r="Q8" s="139"/>
      <c r="R8" s="139"/>
      <c r="U8" s="164"/>
      <c r="V8" s="190" t="s">
        <v>10</v>
      </c>
      <c r="W8" s="190"/>
      <c r="X8" s="15"/>
      <c r="Y8" s="134"/>
    </row>
    <row r="9" spans="1:1017" ht="20" hidden="1" customHeight="1" outlineLevel="1" x14ac:dyDescent="0.2">
      <c r="A9" s="134"/>
      <c r="B9" s="134"/>
      <c r="C9" s="134"/>
      <c r="D9" s="172"/>
      <c r="E9" s="172"/>
      <c r="F9" s="172"/>
      <c r="G9" s="172"/>
      <c r="H9" s="132" t="s">
        <v>11</v>
      </c>
      <c r="I9" s="166"/>
      <c r="J9" s="191"/>
      <c r="K9" s="191"/>
      <c r="L9" s="192"/>
      <c r="M9" s="192"/>
      <c r="N9" s="193"/>
      <c r="O9" s="193"/>
      <c r="P9" s="138"/>
      <c r="Q9" s="139"/>
      <c r="R9" s="139"/>
      <c r="U9" s="164"/>
      <c r="V9" s="194" t="s">
        <v>12</v>
      </c>
      <c r="W9" s="194"/>
      <c r="X9" s="16">
        <f>W6+X8</f>
        <v>0</v>
      </c>
      <c r="Y9" s="134"/>
    </row>
    <row r="10" spans="1:1017" ht="20" hidden="1" customHeight="1" outlineLevel="1" thickBot="1" x14ac:dyDescent="0.2">
      <c r="A10" s="134"/>
      <c r="B10" s="134"/>
      <c r="C10" s="134"/>
      <c r="D10" s="134"/>
      <c r="E10" s="134"/>
      <c r="F10" s="134"/>
      <c r="G10" s="167"/>
      <c r="H10" s="132" t="s">
        <v>13</v>
      </c>
      <c r="I10" s="166"/>
      <c r="J10" s="191"/>
      <c r="K10" s="191"/>
      <c r="L10" s="192"/>
      <c r="M10" s="192"/>
      <c r="N10" s="193"/>
      <c r="O10" s="193"/>
      <c r="P10" s="138"/>
      <c r="Q10" s="139"/>
      <c r="R10" s="139"/>
      <c r="U10" s="164"/>
      <c r="V10" s="194" t="s">
        <v>14</v>
      </c>
      <c r="W10" s="194"/>
      <c r="X10" s="17">
        <f>W5*0.2+(X8*0.2)</f>
        <v>0</v>
      </c>
      <c r="Y10" s="134"/>
    </row>
    <row r="11" spans="1:1017" ht="20" hidden="1" customHeight="1" outlineLevel="1" thickBot="1" x14ac:dyDescent="0.25">
      <c r="A11" s="134"/>
      <c r="B11" s="134"/>
      <c r="C11" s="134"/>
      <c r="D11" s="134"/>
      <c r="E11" s="134"/>
      <c r="F11" s="134"/>
      <c r="G11" s="167"/>
      <c r="H11" s="133" t="s">
        <v>15</v>
      </c>
      <c r="I11" s="168"/>
      <c r="J11" s="173"/>
      <c r="K11" s="173"/>
      <c r="L11" s="174"/>
      <c r="M11" s="174"/>
      <c r="N11" s="175"/>
      <c r="O11" s="175"/>
      <c r="P11" s="138"/>
      <c r="Q11" s="139"/>
      <c r="R11" s="139"/>
      <c r="U11" s="164"/>
      <c r="V11" s="176" t="s">
        <v>16</v>
      </c>
      <c r="W11" s="176"/>
      <c r="X11" s="18">
        <f>X10+X9</f>
        <v>0</v>
      </c>
      <c r="Y11" s="134"/>
    </row>
    <row r="12" spans="1:1017" ht="14" customHeight="1" collapsed="1" thickBot="1" x14ac:dyDescent="0.25">
      <c r="A12" s="134"/>
      <c r="B12" s="134"/>
      <c r="C12" s="134"/>
      <c r="D12" s="134"/>
      <c r="E12" s="134"/>
      <c r="F12" s="134"/>
      <c r="G12" s="167"/>
      <c r="H12" s="162"/>
      <c r="I12" s="134"/>
      <c r="J12" s="163"/>
      <c r="K12" s="137"/>
      <c r="L12" s="136"/>
      <c r="M12" s="138"/>
      <c r="N12" s="138"/>
      <c r="O12" s="138"/>
      <c r="P12" s="138"/>
      <c r="Q12" s="139"/>
      <c r="R12" s="139"/>
      <c r="U12" s="164"/>
      <c r="V12" s="140"/>
      <c r="W12" s="140"/>
      <c r="X12" s="140"/>
      <c r="Y12" s="134"/>
    </row>
    <row r="13" spans="1:1017" s="19" customFormat="1" ht="26.25" customHeight="1" thickBot="1" x14ac:dyDescent="0.25">
      <c r="A13" s="196" t="s">
        <v>18</v>
      </c>
      <c r="B13" s="196"/>
      <c r="C13" s="196"/>
      <c r="D13" s="196" t="s">
        <v>19</v>
      </c>
      <c r="E13" s="196"/>
      <c r="F13" s="196"/>
      <c r="G13" s="197" t="s">
        <v>20</v>
      </c>
      <c r="H13" s="198"/>
      <c r="I13" s="198"/>
      <c r="J13" s="198"/>
      <c r="K13" s="198"/>
      <c r="L13" s="199"/>
      <c r="M13" s="200" t="s">
        <v>268</v>
      </c>
      <c r="N13" s="202" t="s">
        <v>34</v>
      </c>
      <c r="O13" s="204" t="s">
        <v>270</v>
      </c>
      <c r="P13" s="205"/>
      <c r="Q13" s="205"/>
      <c r="R13" s="205"/>
      <c r="S13" s="205"/>
      <c r="T13" s="206"/>
      <c r="U13" s="113" t="s">
        <v>21</v>
      </c>
      <c r="V13" s="195" t="s">
        <v>22</v>
      </c>
      <c r="W13" s="195"/>
      <c r="X13" s="195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</row>
    <row r="14" spans="1:1017" s="1" customFormat="1" ht="47" customHeight="1" thickBot="1" x14ac:dyDescent="0.25">
      <c r="A14" s="20" t="s">
        <v>23</v>
      </c>
      <c r="B14" s="21" t="s">
        <v>24</v>
      </c>
      <c r="C14" s="22" t="s">
        <v>25</v>
      </c>
      <c r="D14" s="23" t="s">
        <v>26</v>
      </c>
      <c r="E14" s="24" t="s">
        <v>27</v>
      </c>
      <c r="F14" s="25" t="s">
        <v>28</v>
      </c>
      <c r="G14" s="26" t="s">
        <v>29</v>
      </c>
      <c r="H14" s="27" t="s">
        <v>30</v>
      </c>
      <c r="I14" s="24" t="s">
        <v>31</v>
      </c>
      <c r="J14" s="28" t="s">
        <v>32</v>
      </c>
      <c r="K14" s="124" t="s">
        <v>33</v>
      </c>
      <c r="L14" s="171" t="s">
        <v>265</v>
      </c>
      <c r="M14" s="201"/>
      <c r="N14" s="203"/>
      <c r="O14" s="118" t="s">
        <v>267</v>
      </c>
      <c r="P14" s="115" t="s">
        <v>35</v>
      </c>
      <c r="Q14" s="29" t="s">
        <v>36</v>
      </c>
      <c r="R14" s="119" t="s">
        <v>269</v>
      </c>
      <c r="S14" s="127" t="s">
        <v>37</v>
      </c>
      <c r="T14" s="126" t="s">
        <v>266</v>
      </c>
      <c r="U14" s="114"/>
      <c r="V14" s="30" t="s">
        <v>4</v>
      </c>
      <c r="W14" s="31" t="s">
        <v>5</v>
      </c>
      <c r="X14" s="32" t="s">
        <v>6</v>
      </c>
      <c r="Y14" s="33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</row>
    <row r="15" spans="1:1017" ht="15.75" customHeight="1" x14ac:dyDescent="0.2">
      <c r="A15" s="34" t="s">
        <v>108</v>
      </c>
      <c r="B15" s="35" t="s">
        <v>109</v>
      </c>
      <c r="C15" s="36" t="s">
        <v>110</v>
      </c>
      <c r="D15" s="37" t="s">
        <v>111</v>
      </c>
      <c r="E15" s="38" t="s">
        <v>112</v>
      </c>
      <c r="F15" s="39"/>
      <c r="G15" s="40" t="s">
        <v>277</v>
      </c>
      <c r="H15" s="258" t="s">
        <v>278</v>
      </c>
      <c r="I15" s="38" t="s">
        <v>182</v>
      </c>
      <c r="J15" s="120">
        <v>1997</v>
      </c>
      <c r="K15" s="129">
        <v>0.75</v>
      </c>
      <c r="L15" s="170">
        <v>6</v>
      </c>
      <c r="M15" s="122">
        <v>1</v>
      </c>
      <c r="N15" s="259" t="s">
        <v>264</v>
      </c>
      <c r="O15" s="261">
        <v>272</v>
      </c>
      <c r="P15" s="111" t="s">
        <v>405</v>
      </c>
      <c r="Q15" s="112" t="s">
        <v>406</v>
      </c>
      <c r="R15" s="43" t="s">
        <v>262</v>
      </c>
      <c r="S15" s="169">
        <f>IF(R15="U",T15/1.2,T15)</f>
        <v>1632</v>
      </c>
      <c r="T15" s="128">
        <f>O15*L15</f>
        <v>1632</v>
      </c>
      <c r="U15" s="125"/>
      <c r="V15" s="44"/>
      <c r="W15" s="45">
        <f>V15*S15</f>
        <v>0</v>
      </c>
      <c r="X15" s="46">
        <f>T15*V15</f>
        <v>0</v>
      </c>
      <c r="Y15" s="33"/>
    </row>
    <row r="16" spans="1:1017" ht="15.75" customHeight="1" x14ac:dyDescent="0.2">
      <c r="A16" s="34" t="s">
        <v>108</v>
      </c>
      <c r="B16" s="35" t="s">
        <v>109</v>
      </c>
      <c r="C16" s="36" t="s">
        <v>110</v>
      </c>
      <c r="D16" s="37" t="s">
        <v>111</v>
      </c>
      <c r="E16" s="38" t="s">
        <v>112</v>
      </c>
      <c r="F16" s="39"/>
      <c r="G16" s="40" t="s">
        <v>277</v>
      </c>
      <c r="H16" s="258" t="s">
        <v>279</v>
      </c>
      <c r="I16" s="38" t="s">
        <v>182</v>
      </c>
      <c r="J16" s="120">
        <v>1999</v>
      </c>
      <c r="K16" s="42">
        <v>0.75</v>
      </c>
      <c r="L16" s="130">
        <v>6</v>
      </c>
      <c r="M16" s="122">
        <v>1</v>
      </c>
      <c r="N16" s="259" t="s">
        <v>264</v>
      </c>
      <c r="O16" s="262">
        <v>272</v>
      </c>
      <c r="P16" s="111" t="s">
        <v>201</v>
      </c>
      <c r="Q16" s="112" t="s">
        <v>407</v>
      </c>
      <c r="R16" s="43" t="s">
        <v>262</v>
      </c>
      <c r="S16" s="169">
        <f>IF(R16="U",T16/1.2,T16)</f>
        <v>1632</v>
      </c>
      <c r="T16" s="128">
        <f>O16*L16</f>
        <v>1632</v>
      </c>
      <c r="U16" s="125"/>
      <c r="V16" s="44"/>
      <c r="W16" s="45">
        <f>V16*S16</f>
        <v>0</v>
      </c>
      <c r="X16" s="46">
        <f>T16*V16</f>
        <v>0</v>
      </c>
      <c r="Y16" s="33"/>
    </row>
    <row r="17" spans="1:25" ht="15.75" customHeight="1" x14ac:dyDescent="0.2">
      <c r="A17" s="34" t="s">
        <v>108</v>
      </c>
      <c r="B17" s="35" t="s">
        <v>109</v>
      </c>
      <c r="C17" s="36" t="s">
        <v>110</v>
      </c>
      <c r="D17" s="37" t="s">
        <v>111</v>
      </c>
      <c r="E17" s="38" t="s">
        <v>112</v>
      </c>
      <c r="F17" s="39"/>
      <c r="G17" s="40" t="s">
        <v>113</v>
      </c>
      <c r="H17" s="41" t="s">
        <v>280</v>
      </c>
      <c r="I17" s="38" t="s">
        <v>190</v>
      </c>
      <c r="J17" s="120">
        <v>2013</v>
      </c>
      <c r="K17" s="42">
        <v>3</v>
      </c>
      <c r="L17" s="130">
        <v>1</v>
      </c>
      <c r="M17" s="122">
        <v>1</v>
      </c>
      <c r="N17" s="259" t="s">
        <v>263</v>
      </c>
      <c r="O17" s="262">
        <v>800</v>
      </c>
      <c r="P17" s="111" t="s">
        <v>408</v>
      </c>
      <c r="Q17" s="112" t="s">
        <v>409</v>
      </c>
      <c r="R17" s="43" t="s">
        <v>261</v>
      </c>
      <c r="S17" s="169">
        <f>IF(R17="U",T17/1.2,T17)</f>
        <v>666.66666666666674</v>
      </c>
      <c r="T17" s="128">
        <f>O17*L17</f>
        <v>800</v>
      </c>
      <c r="U17" s="125"/>
      <c r="V17" s="44"/>
      <c r="W17" s="45">
        <f>V17*S17</f>
        <v>0</v>
      </c>
      <c r="X17" s="46">
        <f>T17*V17</f>
        <v>0</v>
      </c>
      <c r="Y17" s="33"/>
    </row>
    <row r="18" spans="1:25" ht="15.75" customHeight="1" x14ac:dyDescent="0.2">
      <c r="A18" s="34" t="s">
        <v>108</v>
      </c>
      <c r="B18" s="35" t="s">
        <v>109</v>
      </c>
      <c r="C18" s="36" t="s">
        <v>110</v>
      </c>
      <c r="D18" s="37" t="s">
        <v>111</v>
      </c>
      <c r="E18" s="38" t="s">
        <v>112</v>
      </c>
      <c r="F18" s="39"/>
      <c r="G18" s="40" t="s">
        <v>113</v>
      </c>
      <c r="H18" s="41" t="s">
        <v>281</v>
      </c>
      <c r="I18" s="38" t="s">
        <v>114</v>
      </c>
      <c r="J18" s="120">
        <v>2013</v>
      </c>
      <c r="K18" s="42">
        <v>0.75</v>
      </c>
      <c r="L18" s="130">
        <v>3</v>
      </c>
      <c r="M18" s="122">
        <v>1</v>
      </c>
      <c r="N18" s="259" t="s">
        <v>263</v>
      </c>
      <c r="O18" s="262">
        <v>590</v>
      </c>
      <c r="P18" s="111" t="s">
        <v>410</v>
      </c>
      <c r="Q18" s="112" t="s">
        <v>192</v>
      </c>
      <c r="R18" s="43" t="s">
        <v>261</v>
      </c>
      <c r="S18" s="169">
        <f>IF(R18="U",T18/1.2,T18)</f>
        <v>1475</v>
      </c>
      <c r="T18" s="128">
        <f>O18*L18</f>
        <v>1770</v>
      </c>
      <c r="U18" s="125"/>
      <c r="V18" s="44"/>
      <c r="W18" s="45">
        <f>V18*S18</f>
        <v>0</v>
      </c>
      <c r="X18" s="46">
        <f>T18*V18</f>
        <v>0</v>
      </c>
      <c r="Y18" s="33"/>
    </row>
    <row r="19" spans="1:25" ht="15.75" customHeight="1" x14ac:dyDescent="0.2">
      <c r="A19" s="34" t="s">
        <v>108</v>
      </c>
      <c r="B19" s="35" t="s">
        <v>109</v>
      </c>
      <c r="C19" s="36" t="s">
        <v>110</v>
      </c>
      <c r="D19" s="37" t="s">
        <v>111</v>
      </c>
      <c r="E19" s="38" t="s">
        <v>112</v>
      </c>
      <c r="F19" s="39"/>
      <c r="G19" s="40" t="s">
        <v>113</v>
      </c>
      <c r="H19" s="41" t="s">
        <v>281</v>
      </c>
      <c r="I19" s="38" t="s">
        <v>123</v>
      </c>
      <c r="J19" s="120">
        <v>2016</v>
      </c>
      <c r="K19" s="42">
        <v>0.75</v>
      </c>
      <c r="L19" s="130">
        <v>3</v>
      </c>
      <c r="M19" s="122">
        <v>1</v>
      </c>
      <c r="N19" s="259" t="s">
        <v>263</v>
      </c>
      <c r="O19" s="262">
        <v>600</v>
      </c>
      <c r="P19" s="111" t="s">
        <v>411</v>
      </c>
      <c r="Q19" s="112" t="s">
        <v>412</v>
      </c>
      <c r="R19" s="43" t="s">
        <v>261</v>
      </c>
      <c r="S19" s="169">
        <f>IF(R19="U",T19/1.2,T19)</f>
        <v>1500</v>
      </c>
      <c r="T19" s="128">
        <f>O19*L19</f>
        <v>1800</v>
      </c>
      <c r="U19" s="125"/>
      <c r="V19" s="44"/>
      <c r="W19" s="45">
        <f>V19*S19</f>
        <v>0</v>
      </c>
      <c r="X19" s="46">
        <f>T19*V19</f>
        <v>0</v>
      </c>
      <c r="Y19" s="33"/>
    </row>
    <row r="20" spans="1:25" ht="15.75" customHeight="1" x14ac:dyDescent="0.2">
      <c r="A20" s="34" t="s">
        <v>108</v>
      </c>
      <c r="B20" s="35" t="s">
        <v>115</v>
      </c>
      <c r="C20" s="36" t="s">
        <v>116</v>
      </c>
      <c r="D20" s="37" t="s">
        <v>117</v>
      </c>
      <c r="E20" s="38" t="s">
        <v>118</v>
      </c>
      <c r="F20" s="39"/>
      <c r="G20" s="40" t="s">
        <v>119</v>
      </c>
      <c r="H20" s="41" t="s">
        <v>506</v>
      </c>
      <c r="I20" s="38" t="s">
        <v>120</v>
      </c>
      <c r="J20" s="120">
        <v>2016</v>
      </c>
      <c r="K20" s="42">
        <v>1.5</v>
      </c>
      <c r="L20" s="130">
        <v>1</v>
      </c>
      <c r="M20" s="122">
        <v>2</v>
      </c>
      <c r="N20" s="259" t="s">
        <v>263</v>
      </c>
      <c r="O20" s="262">
        <v>450</v>
      </c>
      <c r="P20" s="111" t="s">
        <v>413</v>
      </c>
      <c r="Q20" s="112" t="s">
        <v>193</v>
      </c>
      <c r="R20" s="43" t="s">
        <v>261</v>
      </c>
      <c r="S20" s="169">
        <f>IF(R20="U",T20/1.2,T20)</f>
        <v>375</v>
      </c>
      <c r="T20" s="128">
        <f>O20*L20</f>
        <v>450</v>
      </c>
      <c r="U20" s="125"/>
      <c r="V20" s="44"/>
      <c r="W20" s="45">
        <f>V20*S20</f>
        <v>0</v>
      </c>
      <c r="X20" s="46">
        <f>T20*V20</f>
        <v>0</v>
      </c>
      <c r="Y20" s="33"/>
    </row>
    <row r="21" spans="1:25" ht="15.75" customHeight="1" x14ac:dyDescent="0.2">
      <c r="A21" s="34" t="s">
        <v>108</v>
      </c>
      <c r="B21" s="35" t="s">
        <v>115</v>
      </c>
      <c r="C21" s="36" t="s">
        <v>110</v>
      </c>
      <c r="D21" s="37" t="s">
        <v>117</v>
      </c>
      <c r="E21" s="38" t="s">
        <v>118</v>
      </c>
      <c r="F21" s="39"/>
      <c r="G21" s="40" t="s">
        <v>282</v>
      </c>
      <c r="H21" s="41" t="s">
        <v>283</v>
      </c>
      <c r="I21" s="38" t="s">
        <v>120</v>
      </c>
      <c r="J21" s="120">
        <v>2016</v>
      </c>
      <c r="K21" s="42">
        <v>1.5</v>
      </c>
      <c r="L21" s="130">
        <v>1</v>
      </c>
      <c r="M21" s="122">
        <v>1</v>
      </c>
      <c r="N21" s="259" t="s">
        <v>263</v>
      </c>
      <c r="O21" s="262">
        <v>480</v>
      </c>
      <c r="P21" s="111" t="s">
        <v>413</v>
      </c>
      <c r="Q21" s="112" t="s">
        <v>414</v>
      </c>
      <c r="R21" s="43" t="s">
        <v>261</v>
      </c>
      <c r="S21" s="169">
        <f>IF(R21="U",T21/1.2,T21)</f>
        <v>400</v>
      </c>
      <c r="T21" s="128">
        <f>O21*L21</f>
        <v>480</v>
      </c>
      <c r="U21" s="125"/>
      <c r="V21" s="44"/>
      <c r="W21" s="45">
        <f>V21*S21</f>
        <v>0</v>
      </c>
      <c r="X21" s="46">
        <f>T21*V21</f>
        <v>0</v>
      </c>
      <c r="Y21" s="33"/>
    </row>
    <row r="22" spans="1:25" ht="15.75" customHeight="1" x14ac:dyDescent="0.2">
      <c r="A22" s="34" t="s">
        <v>108</v>
      </c>
      <c r="B22" s="35" t="s">
        <v>115</v>
      </c>
      <c r="C22" s="36" t="s">
        <v>110</v>
      </c>
      <c r="D22" s="37" t="s">
        <v>117</v>
      </c>
      <c r="E22" s="38" t="s">
        <v>284</v>
      </c>
      <c r="F22" s="39"/>
      <c r="G22" s="40" t="s">
        <v>285</v>
      </c>
      <c r="H22" s="41" t="s">
        <v>286</v>
      </c>
      <c r="I22" s="38" t="s">
        <v>167</v>
      </c>
      <c r="J22" s="120">
        <v>1997</v>
      </c>
      <c r="K22" s="42">
        <v>1.5</v>
      </c>
      <c r="L22" s="130">
        <v>1</v>
      </c>
      <c r="M22" s="122">
        <v>1</v>
      </c>
      <c r="N22" s="259" t="s">
        <v>263</v>
      </c>
      <c r="O22" s="262">
        <v>360</v>
      </c>
      <c r="P22" s="111" t="s">
        <v>207</v>
      </c>
      <c r="Q22" s="112" t="s">
        <v>415</v>
      </c>
      <c r="R22" s="43" t="s">
        <v>262</v>
      </c>
      <c r="S22" s="169">
        <f>IF(R22="U",T22/1.2,T22)</f>
        <v>360</v>
      </c>
      <c r="T22" s="128">
        <f>O22*L22</f>
        <v>360</v>
      </c>
      <c r="U22" s="125"/>
      <c r="V22" s="44"/>
      <c r="W22" s="45">
        <f>V22*S22</f>
        <v>0</v>
      </c>
      <c r="X22" s="46">
        <f>T22*V22</f>
        <v>0</v>
      </c>
      <c r="Y22" s="33"/>
    </row>
    <row r="23" spans="1:25" ht="15.75" customHeight="1" x14ac:dyDescent="0.2">
      <c r="A23" s="34" t="s">
        <v>108</v>
      </c>
      <c r="B23" s="35" t="s">
        <v>109</v>
      </c>
      <c r="C23" s="36" t="s">
        <v>110</v>
      </c>
      <c r="D23" s="37" t="s">
        <v>121</v>
      </c>
      <c r="E23" s="38" t="s">
        <v>62</v>
      </c>
      <c r="F23" s="39" t="s">
        <v>129</v>
      </c>
      <c r="G23" s="40" t="s">
        <v>130</v>
      </c>
      <c r="H23" s="41" t="s">
        <v>287</v>
      </c>
      <c r="I23" s="38" t="s">
        <v>123</v>
      </c>
      <c r="J23" s="120">
        <v>2016</v>
      </c>
      <c r="K23" s="42">
        <v>0.75</v>
      </c>
      <c r="L23" s="130">
        <v>6</v>
      </c>
      <c r="M23" s="122">
        <v>2</v>
      </c>
      <c r="N23" s="259" t="s">
        <v>263</v>
      </c>
      <c r="O23" s="262">
        <v>340</v>
      </c>
      <c r="P23" s="111" t="s">
        <v>199</v>
      </c>
      <c r="Q23" s="112" t="s">
        <v>203</v>
      </c>
      <c r="R23" s="43" t="s">
        <v>262</v>
      </c>
      <c r="S23" s="169">
        <f>IF(R23="U",T23/1.2,T23)</f>
        <v>2040</v>
      </c>
      <c r="T23" s="128">
        <f>O23*L23</f>
        <v>2040</v>
      </c>
      <c r="U23" s="125"/>
      <c r="V23" s="44"/>
      <c r="W23" s="45">
        <f>V23*S23</f>
        <v>0</v>
      </c>
      <c r="X23" s="46">
        <f>T23*V23</f>
        <v>0</v>
      </c>
      <c r="Y23" s="33"/>
    </row>
    <row r="24" spans="1:25" ht="15.75" customHeight="1" x14ac:dyDescent="0.2">
      <c r="A24" s="34" t="s">
        <v>108</v>
      </c>
      <c r="B24" s="35" t="s">
        <v>109</v>
      </c>
      <c r="C24" s="36" t="s">
        <v>110</v>
      </c>
      <c r="D24" s="37" t="s">
        <v>121</v>
      </c>
      <c r="E24" s="38" t="s">
        <v>62</v>
      </c>
      <c r="F24" s="39" t="s">
        <v>129</v>
      </c>
      <c r="G24" s="40" t="s">
        <v>130</v>
      </c>
      <c r="H24" s="41" t="s">
        <v>287</v>
      </c>
      <c r="I24" s="38" t="s">
        <v>123</v>
      </c>
      <c r="J24" s="120">
        <v>2016</v>
      </c>
      <c r="K24" s="42">
        <v>1.5</v>
      </c>
      <c r="L24" s="130">
        <v>3</v>
      </c>
      <c r="M24" s="122">
        <v>2</v>
      </c>
      <c r="N24" s="259" t="s">
        <v>263</v>
      </c>
      <c r="O24" s="262">
        <v>690</v>
      </c>
      <c r="P24" s="111" t="s">
        <v>199</v>
      </c>
      <c r="Q24" s="112" t="s">
        <v>202</v>
      </c>
      <c r="R24" s="43" t="s">
        <v>262</v>
      </c>
      <c r="S24" s="169">
        <f>IF(R24="U",T24/1.2,T24)</f>
        <v>2070</v>
      </c>
      <c r="T24" s="128">
        <f>O24*L24</f>
        <v>2070</v>
      </c>
      <c r="U24" s="125"/>
      <c r="V24" s="44"/>
      <c r="W24" s="45">
        <f>V24*S24</f>
        <v>0</v>
      </c>
      <c r="X24" s="46">
        <f>T24*V24</f>
        <v>0</v>
      </c>
      <c r="Y24" s="33"/>
    </row>
    <row r="25" spans="1:25" ht="15.75" customHeight="1" x14ac:dyDescent="0.2">
      <c r="A25" s="34" t="s">
        <v>108</v>
      </c>
      <c r="B25" s="35" t="s">
        <v>109</v>
      </c>
      <c r="C25" s="36" t="s">
        <v>110</v>
      </c>
      <c r="D25" s="37" t="s">
        <v>121</v>
      </c>
      <c r="E25" s="38" t="s">
        <v>62</v>
      </c>
      <c r="F25" s="39" t="s">
        <v>128</v>
      </c>
      <c r="G25" s="40" t="s">
        <v>288</v>
      </c>
      <c r="H25" s="41" t="s">
        <v>289</v>
      </c>
      <c r="I25" s="38" t="s">
        <v>123</v>
      </c>
      <c r="J25" s="120">
        <v>2016</v>
      </c>
      <c r="K25" s="42">
        <v>1.5</v>
      </c>
      <c r="L25" s="130">
        <v>3</v>
      </c>
      <c r="M25" s="122">
        <v>1</v>
      </c>
      <c r="N25" s="259" t="s">
        <v>263</v>
      </c>
      <c r="O25" s="262">
        <v>360</v>
      </c>
      <c r="P25" s="111" t="s">
        <v>416</v>
      </c>
      <c r="Q25" s="112" t="s">
        <v>206</v>
      </c>
      <c r="R25" s="43" t="s">
        <v>261</v>
      </c>
      <c r="S25" s="169">
        <f>IF(R25="U",T25/1.2,T25)</f>
        <v>900</v>
      </c>
      <c r="T25" s="128">
        <f>O25*L25</f>
        <v>1080</v>
      </c>
      <c r="U25" s="125"/>
      <c r="V25" s="44"/>
      <c r="W25" s="45">
        <f>V25*S25</f>
        <v>0</v>
      </c>
      <c r="X25" s="46">
        <f>T25*V25</f>
        <v>0</v>
      </c>
      <c r="Y25" s="33"/>
    </row>
    <row r="26" spans="1:25" ht="15.75" customHeight="1" x14ac:dyDescent="0.2">
      <c r="A26" s="34" t="s">
        <v>108</v>
      </c>
      <c r="B26" s="35" t="s">
        <v>109</v>
      </c>
      <c r="C26" s="36" t="s">
        <v>110</v>
      </c>
      <c r="D26" s="37" t="s">
        <v>121</v>
      </c>
      <c r="E26" s="38" t="s">
        <v>62</v>
      </c>
      <c r="F26" s="39" t="s">
        <v>125</v>
      </c>
      <c r="G26" s="40" t="s">
        <v>126</v>
      </c>
      <c r="H26" s="41" t="s">
        <v>290</v>
      </c>
      <c r="I26" s="38" t="s">
        <v>123</v>
      </c>
      <c r="J26" s="120">
        <v>2016</v>
      </c>
      <c r="K26" s="42">
        <v>0.75</v>
      </c>
      <c r="L26" s="130">
        <v>6</v>
      </c>
      <c r="M26" s="122">
        <v>1</v>
      </c>
      <c r="N26" s="259" t="s">
        <v>263</v>
      </c>
      <c r="O26" s="262">
        <v>230</v>
      </c>
      <c r="P26" s="111" t="s">
        <v>197</v>
      </c>
      <c r="Q26" s="112" t="s">
        <v>198</v>
      </c>
      <c r="R26" s="43" t="s">
        <v>262</v>
      </c>
      <c r="S26" s="169">
        <f>IF(R26="U",T26/1.2,T26)</f>
        <v>1380</v>
      </c>
      <c r="T26" s="128">
        <f>O26*L26</f>
        <v>1380</v>
      </c>
      <c r="U26" s="125"/>
      <c r="V26" s="44"/>
      <c r="W26" s="45">
        <f>V26*S26</f>
        <v>0</v>
      </c>
      <c r="X26" s="46">
        <f>T26*V26</f>
        <v>0</v>
      </c>
      <c r="Y26" s="33"/>
    </row>
    <row r="27" spans="1:25" ht="15.75" customHeight="1" x14ac:dyDescent="0.2">
      <c r="A27" s="34" t="s">
        <v>108</v>
      </c>
      <c r="B27" s="35" t="s">
        <v>109</v>
      </c>
      <c r="C27" s="36" t="s">
        <v>110</v>
      </c>
      <c r="D27" s="37" t="s">
        <v>121</v>
      </c>
      <c r="E27" s="38" t="s">
        <v>62</v>
      </c>
      <c r="F27" s="39" t="s">
        <v>125</v>
      </c>
      <c r="G27" s="40" t="s">
        <v>127</v>
      </c>
      <c r="H27" s="41" t="s">
        <v>291</v>
      </c>
      <c r="I27" s="38" t="s">
        <v>123</v>
      </c>
      <c r="J27" s="120">
        <v>2016</v>
      </c>
      <c r="K27" s="42">
        <v>0.75</v>
      </c>
      <c r="L27" s="130">
        <v>6</v>
      </c>
      <c r="M27" s="122">
        <v>1</v>
      </c>
      <c r="N27" s="259" t="s">
        <v>263</v>
      </c>
      <c r="O27" s="262">
        <v>240</v>
      </c>
      <c r="P27" s="111" t="s">
        <v>199</v>
      </c>
      <c r="Q27" s="112" t="s">
        <v>200</v>
      </c>
      <c r="R27" s="43" t="s">
        <v>262</v>
      </c>
      <c r="S27" s="169">
        <f>IF(R27="U",T27/1.2,T27)</f>
        <v>1440</v>
      </c>
      <c r="T27" s="128">
        <f>O27*L27</f>
        <v>1440</v>
      </c>
      <c r="U27" s="125"/>
      <c r="V27" s="44"/>
      <c r="W27" s="45">
        <f>V27*S27</f>
        <v>0</v>
      </c>
      <c r="X27" s="46">
        <f>T27*V27</f>
        <v>0</v>
      </c>
      <c r="Y27" s="33"/>
    </row>
    <row r="28" spans="1:25" ht="15.75" customHeight="1" x14ac:dyDescent="0.2">
      <c r="A28" s="34" t="s">
        <v>108</v>
      </c>
      <c r="B28" s="35" t="s">
        <v>109</v>
      </c>
      <c r="C28" s="36" t="s">
        <v>110</v>
      </c>
      <c r="D28" s="37" t="s">
        <v>121</v>
      </c>
      <c r="E28" s="38" t="s">
        <v>62</v>
      </c>
      <c r="F28" s="39" t="s">
        <v>122</v>
      </c>
      <c r="G28" s="40" t="s">
        <v>124</v>
      </c>
      <c r="H28" s="41" t="s">
        <v>292</v>
      </c>
      <c r="I28" s="38" t="s">
        <v>123</v>
      </c>
      <c r="J28" s="120">
        <v>2015</v>
      </c>
      <c r="K28" s="42">
        <v>0.75</v>
      </c>
      <c r="L28" s="130">
        <v>6</v>
      </c>
      <c r="M28" s="122">
        <v>1</v>
      </c>
      <c r="N28" s="259" t="s">
        <v>264</v>
      </c>
      <c r="O28" s="262">
        <v>235</v>
      </c>
      <c r="P28" s="111" t="s">
        <v>417</v>
      </c>
      <c r="Q28" s="112" t="s">
        <v>196</v>
      </c>
      <c r="R28" s="43" t="s">
        <v>262</v>
      </c>
      <c r="S28" s="169">
        <f>IF(R28="U",T28/1.2,T28)</f>
        <v>1410</v>
      </c>
      <c r="T28" s="128">
        <f>O28*L28</f>
        <v>1410</v>
      </c>
      <c r="U28" s="125"/>
      <c r="V28" s="44"/>
      <c r="W28" s="45">
        <f>V28*S28</f>
        <v>0</v>
      </c>
      <c r="X28" s="46">
        <f>T28*V28</f>
        <v>0</v>
      </c>
      <c r="Y28" s="33"/>
    </row>
    <row r="29" spans="1:25" ht="15.75" customHeight="1" x14ac:dyDescent="0.2">
      <c r="A29" s="34" t="s">
        <v>108</v>
      </c>
      <c r="B29" s="35" t="s">
        <v>109</v>
      </c>
      <c r="C29" s="36" t="s">
        <v>110</v>
      </c>
      <c r="D29" s="37" t="s">
        <v>121</v>
      </c>
      <c r="E29" s="38" t="s">
        <v>62</v>
      </c>
      <c r="F29" s="39" t="s">
        <v>122</v>
      </c>
      <c r="G29" s="40" t="s">
        <v>131</v>
      </c>
      <c r="H29" s="41" t="s">
        <v>293</v>
      </c>
      <c r="I29" s="38" t="s">
        <v>123</v>
      </c>
      <c r="J29" s="120">
        <v>2016</v>
      </c>
      <c r="K29" s="42">
        <v>6</v>
      </c>
      <c r="L29" s="130">
        <v>1</v>
      </c>
      <c r="M29" s="122">
        <v>1</v>
      </c>
      <c r="N29" s="259" t="s">
        <v>263</v>
      </c>
      <c r="O29" s="262">
        <v>3600</v>
      </c>
      <c r="P29" s="111" t="s">
        <v>219</v>
      </c>
      <c r="Q29" s="112" t="s">
        <v>204</v>
      </c>
      <c r="R29" s="43" t="s">
        <v>262</v>
      </c>
      <c r="S29" s="169">
        <f>IF(R29="U",T29/1.2,T29)</f>
        <v>3600</v>
      </c>
      <c r="T29" s="128">
        <f>O29*L29</f>
        <v>3600</v>
      </c>
      <c r="U29" s="125"/>
      <c r="V29" s="44"/>
      <c r="W29" s="45">
        <f>V29*S29</f>
        <v>0</v>
      </c>
      <c r="X29" s="46">
        <f>T29*V29</f>
        <v>0</v>
      </c>
      <c r="Y29" s="33"/>
    </row>
    <row r="30" spans="1:25" ht="15.75" customHeight="1" x14ac:dyDescent="0.2">
      <c r="A30" s="34" t="s">
        <v>108</v>
      </c>
      <c r="B30" s="35" t="s">
        <v>109</v>
      </c>
      <c r="C30" s="36" t="s">
        <v>110</v>
      </c>
      <c r="D30" s="37" t="s">
        <v>121</v>
      </c>
      <c r="E30" s="38" t="s">
        <v>132</v>
      </c>
      <c r="F30" s="39"/>
      <c r="G30" s="40" t="s">
        <v>294</v>
      </c>
      <c r="H30" s="41" t="s">
        <v>295</v>
      </c>
      <c r="I30" s="38" t="s">
        <v>133</v>
      </c>
      <c r="J30" s="120">
        <v>2009</v>
      </c>
      <c r="K30" s="42">
        <v>0.75</v>
      </c>
      <c r="L30" s="130">
        <v>6</v>
      </c>
      <c r="M30" s="122">
        <v>1</v>
      </c>
      <c r="N30" s="259" t="s">
        <v>263</v>
      </c>
      <c r="O30" s="262">
        <v>360</v>
      </c>
      <c r="P30" s="111" t="s">
        <v>418</v>
      </c>
      <c r="Q30" s="112" t="s">
        <v>419</v>
      </c>
      <c r="R30" s="43" t="s">
        <v>262</v>
      </c>
      <c r="S30" s="169">
        <f>IF(R30="U",T30/1.2,T30)</f>
        <v>2160</v>
      </c>
      <c r="T30" s="128">
        <f>O30*L30</f>
        <v>2160</v>
      </c>
      <c r="U30" s="125"/>
      <c r="V30" s="44"/>
      <c r="W30" s="45">
        <f>V30*S30</f>
        <v>0</v>
      </c>
      <c r="X30" s="46">
        <f>T30*V30</f>
        <v>0</v>
      </c>
      <c r="Y30" s="33"/>
    </row>
    <row r="31" spans="1:25" ht="15.75" customHeight="1" x14ac:dyDescent="0.2">
      <c r="A31" s="34" t="s">
        <v>108</v>
      </c>
      <c r="B31" s="35" t="s">
        <v>109</v>
      </c>
      <c r="C31" s="36" t="s">
        <v>110</v>
      </c>
      <c r="D31" s="37" t="s">
        <v>121</v>
      </c>
      <c r="E31" s="38" t="s">
        <v>132</v>
      </c>
      <c r="F31" s="39"/>
      <c r="G31" s="40" t="s">
        <v>294</v>
      </c>
      <c r="H31" s="41" t="s">
        <v>296</v>
      </c>
      <c r="I31" s="38" t="s">
        <v>133</v>
      </c>
      <c r="J31" s="120">
        <v>2009</v>
      </c>
      <c r="K31" s="42">
        <v>0.75</v>
      </c>
      <c r="L31" s="130">
        <v>12</v>
      </c>
      <c r="M31" s="122">
        <v>1</v>
      </c>
      <c r="N31" s="259" t="s">
        <v>263</v>
      </c>
      <c r="O31" s="262">
        <v>200</v>
      </c>
      <c r="P31" s="111" t="s">
        <v>420</v>
      </c>
      <c r="Q31" s="112" t="s">
        <v>421</v>
      </c>
      <c r="R31" s="43" t="s">
        <v>262</v>
      </c>
      <c r="S31" s="169">
        <f>IF(R31="U",T31/1.2,T31)</f>
        <v>2400</v>
      </c>
      <c r="T31" s="128">
        <f>O31*L31</f>
        <v>2400</v>
      </c>
      <c r="U31" s="125"/>
      <c r="V31" s="44"/>
      <c r="W31" s="45">
        <f>V31*S31</f>
        <v>0</v>
      </c>
      <c r="X31" s="46">
        <f>T31*V31</f>
        <v>0</v>
      </c>
      <c r="Y31" s="33"/>
    </row>
    <row r="32" spans="1:25" ht="15.75" customHeight="1" x14ac:dyDescent="0.2">
      <c r="A32" s="34" t="s">
        <v>108</v>
      </c>
      <c r="B32" s="35" t="s">
        <v>109</v>
      </c>
      <c r="C32" s="36" t="s">
        <v>110</v>
      </c>
      <c r="D32" s="37" t="s">
        <v>121</v>
      </c>
      <c r="E32" s="38" t="s">
        <v>132</v>
      </c>
      <c r="F32" s="39"/>
      <c r="G32" s="40" t="s">
        <v>297</v>
      </c>
      <c r="H32" s="258" t="s">
        <v>298</v>
      </c>
      <c r="I32" s="38" t="s">
        <v>133</v>
      </c>
      <c r="J32" s="120">
        <v>2018</v>
      </c>
      <c r="K32" s="42">
        <v>0.75</v>
      </c>
      <c r="L32" s="130">
        <v>6</v>
      </c>
      <c r="M32" s="122">
        <v>1</v>
      </c>
      <c r="N32" s="259" t="s">
        <v>263</v>
      </c>
      <c r="O32" s="262">
        <v>390</v>
      </c>
      <c r="P32" s="111" t="s">
        <v>422</v>
      </c>
      <c r="Q32" s="112" t="s">
        <v>423</v>
      </c>
      <c r="R32" s="43" t="s">
        <v>261</v>
      </c>
      <c r="S32" s="169">
        <f>IF(R32="U",T32/1.2,T32)</f>
        <v>1950</v>
      </c>
      <c r="T32" s="128">
        <f>O32*L32</f>
        <v>2340</v>
      </c>
      <c r="U32" s="125"/>
      <c r="V32" s="44"/>
      <c r="W32" s="45">
        <f>V32*S32</f>
        <v>0</v>
      </c>
      <c r="X32" s="46">
        <f>T32*V32</f>
        <v>0</v>
      </c>
      <c r="Y32" s="33"/>
    </row>
    <row r="33" spans="1:25" ht="15.75" customHeight="1" x14ac:dyDescent="0.2">
      <c r="A33" s="34" t="s">
        <v>108</v>
      </c>
      <c r="B33" s="35" t="s">
        <v>109</v>
      </c>
      <c r="C33" s="36" t="s">
        <v>110</v>
      </c>
      <c r="D33" s="37" t="s">
        <v>121</v>
      </c>
      <c r="E33" s="38" t="s">
        <v>132</v>
      </c>
      <c r="F33" s="39"/>
      <c r="G33" s="40" t="s">
        <v>297</v>
      </c>
      <c r="H33" s="258" t="s">
        <v>299</v>
      </c>
      <c r="I33" s="38" t="s">
        <v>133</v>
      </c>
      <c r="J33" s="120">
        <v>2018</v>
      </c>
      <c r="K33" s="42">
        <v>0.75</v>
      </c>
      <c r="L33" s="130">
        <v>6</v>
      </c>
      <c r="M33" s="122">
        <v>1</v>
      </c>
      <c r="N33" s="259" t="s">
        <v>263</v>
      </c>
      <c r="O33" s="262">
        <v>230</v>
      </c>
      <c r="P33" s="111" t="s">
        <v>424</v>
      </c>
      <c r="Q33" s="112" t="s">
        <v>425</v>
      </c>
      <c r="R33" s="43" t="s">
        <v>261</v>
      </c>
      <c r="S33" s="169">
        <f>IF(R33="U",T33/1.2,T33)</f>
        <v>1150</v>
      </c>
      <c r="T33" s="128">
        <f>O33*L33</f>
        <v>1380</v>
      </c>
      <c r="U33" s="125"/>
      <c r="V33" s="44"/>
      <c r="W33" s="45">
        <f>V33*S33</f>
        <v>0</v>
      </c>
      <c r="X33" s="46">
        <f>T33*V33</f>
        <v>0</v>
      </c>
      <c r="Y33" s="33"/>
    </row>
    <row r="34" spans="1:25" ht="15.75" customHeight="1" x14ac:dyDescent="0.2">
      <c r="A34" s="34" t="s">
        <v>108</v>
      </c>
      <c r="B34" s="35" t="s">
        <v>109</v>
      </c>
      <c r="C34" s="36" t="s">
        <v>110</v>
      </c>
      <c r="D34" s="37" t="s">
        <v>121</v>
      </c>
      <c r="E34" s="38" t="s">
        <v>132</v>
      </c>
      <c r="F34" s="39"/>
      <c r="G34" s="40" t="s">
        <v>297</v>
      </c>
      <c r="H34" s="41" t="s">
        <v>300</v>
      </c>
      <c r="I34" s="38" t="s">
        <v>133</v>
      </c>
      <c r="J34" s="120">
        <v>2015</v>
      </c>
      <c r="K34" s="42">
        <v>0.75</v>
      </c>
      <c r="L34" s="130">
        <v>6</v>
      </c>
      <c r="M34" s="122">
        <v>1</v>
      </c>
      <c r="N34" s="259" t="s">
        <v>263</v>
      </c>
      <c r="O34" s="262">
        <v>1100</v>
      </c>
      <c r="P34" s="111" t="s">
        <v>242</v>
      </c>
      <c r="Q34" s="112" t="s">
        <v>426</v>
      </c>
      <c r="R34" s="43" t="s">
        <v>262</v>
      </c>
      <c r="S34" s="169">
        <f>IF(R34="U",T34/1.2,T34)</f>
        <v>6600</v>
      </c>
      <c r="T34" s="128">
        <f>O34*L34</f>
        <v>6600</v>
      </c>
      <c r="U34" s="125"/>
      <c r="V34" s="44"/>
      <c r="W34" s="45">
        <f>V34*S34</f>
        <v>0</v>
      </c>
      <c r="X34" s="46">
        <f>T34*V34</f>
        <v>0</v>
      </c>
      <c r="Y34" s="33"/>
    </row>
    <row r="35" spans="1:25" ht="15.75" customHeight="1" x14ac:dyDescent="0.2">
      <c r="A35" s="34" t="s">
        <v>108</v>
      </c>
      <c r="B35" s="35" t="s">
        <v>115</v>
      </c>
      <c r="C35" s="36" t="s">
        <v>110</v>
      </c>
      <c r="D35" s="37" t="s">
        <v>121</v>
      </c>
      <c r="E35" s="38" t="s">
        <v>132</v>
      </c>
      <c r="F35" s="39"/>
      <c r="G35" s="40" t="s">
        <v>301</v>
      </c>
      <c r="H35" s="41" t="s">
        <v>302</v>
      </c>
      <c r="I35" s="38" t="s">
        <v>166</v>
      </c>
      <c r="J35" s="120">
        <v>2008</v>
      </c>
      <c r="K35" s="42">
        <v>0.75</v>
      </c>
      <c r="L35" s="130">
        <v>6</v>
      </c>
      <c r="M35" s="122">
        <v>1</v>
      </c>
      <c r="N35" s="259" t="s">
        <v>263</v>
      </c>
      <c r="O35" s="262">
        <v>300</v>
      </c>
      <c r="P35" s="111" t="s">
        <v>427</v>
      </c>
      <c r="Q35" s="112" t="s">
        <v>428</v>
      </c>
      <c r="R35" s="43" t="s">
        <v>262</v>
      </c>
      <c r="S35" s="169">
        <f>IF(R35="U",T35/1.2,T35)</f>
        <v>1800</v>
      </c>
      <c r="T35" s="128">
        <f>O35*L35</f>
        <v>1800</v>
      </c>
      <c r="U35" s="125"/>
      <c r="V35" s="44"/>
      <c r="W35" s="45">
        <f>V35*S35</f>
        <v>0</v>
      </c>
      <c r="X35" s="46">
        <f>T35*V35</f>
        <v>0</v>
      </c>
      <c r="Y35" s="33"/>
    </row>
    <row r="36" spans="1:25" ht="15.75" customHeight="1" x14ac:dyDescent="0.2">
      <c r="A36" s="34" t="s">
        <v>134</v>
      </c>
      <c r="B36" s="35" t="s">
        <v>115</v>
      </c>
      <c r="C36" s="36" t="s">
        <v>110</v>
      </c>
      <c r="D36" s="37" t="s">
        <v>121</v>
      </c>
      <c r="E36" s="38" t="s">
        <v>135</v>
      </c>
      <c r="F36" s="39"/>
      <c r="G36" s="40" t="s">
        <v>303</v>
      </c>
      <c r="H36" s="41" t="s">
        <v>304</v>
      </c>
      <c r="I36" s="38" t="s">
        <v>123</v>
      </c>
      <c r="J36" s="120" t="s">
        <v>305</v>
      </c>
      <c r="K36" s="42">
        <v>3</v>
      </c>
      <c r="L36" s="130">
        <v>1</v>
      </c>
      <c r="M36" s="122">
        <v>1</v>
      </c>
      <c r="N36" s="259">
        <v>-1.5</v>
      </c>
      <c r="O36" s="262">
        <v>3000</v>
      </c>
      <c r="P36" s="111" t="s">
        <v>429</v>
      </c>
      <c r="Q36" s="112" t="s">
        <v>430</v>
      </c>
      <c r="R36" s="43" t="s">
        <v>262</v>
      </c>
      <c r="S36" s="169">
        <f>IF(R36="U",T36/1.2,T36)</f>
        <v>3000</v>
      </c>
      <c r="T36" s="128">
        <f>O36*L36</f>
        <v>3000</v>
      </c>
      <c r="U36" s="125"/>
      <c r="V36" s="44"/>
      <c r="W36" s="45">
        <f>V36*S36</f>
        <v>0</v>
      </c>
      <c r="X36" s="46">
        <f>T36*V36</f>
        <v>0</v>
      </c>
      <c r="Y36" s="33"/>
    </row>
    <row r="37" spans="1:25" ht="15.75" customHeight="1" x14ac:dyDescent="0.2">
      <c r="A37" s="34" t="s">
        <v>134</v>
      </c>
      <c r="B37" s="35" t="s">
        <v>115</v>
      </c>
      <c r="C37" s="36" t="s">
        <v>110</v>
      </c>
      <c r="D37" s="37" t="s">
        <v>121</v>
      </c>
      <c r="E37" s="38" t="s">
        <v>135</v>
      </c>
      <c r="F37" s="39"/>
      <c r="G37" s="40" t="s">
        <v>303</v>
      </c>
      <c r="H37" s="41" t="s">
        <v>306</v>
      </c>
      <c r="I37" s="38" t="s">
        <v>123</v>
      </c>
      <c r="J37" s="120">
        <v>2008</v>
      </c>
      <c r="K37" s="42">
        <v>0.75</v>
      </c>
      <c r="L37" s="130">
        <v>2</v>
      </c>
      <c r="M37" s="122">
        <v>1</v>
      </c>
      <c r="N37" s="259" t="s">
        <v>263</v>
      </c>
      <c r="O37" s="262" t="s">
        <v>156</v>
      </c>
      <c r="P37" s="111" t="s">
        <v>207</v>
      </c>
      <c r="Q37" s="112" t="s">
        <v>431</v>
      </c>
      <c r="R37" s="43" t="s">
        <v>261</v>
      </c>
      <c r="S37" s="169">
        <f>IF(R37="U",T37/1.2,T37)</f>
        <v>800</v>
      </c>
      <c r="T37" s="128">
        <v>960</v>
      </c>
      <c r="U37" s="125"/>
      <c r="V37" s="44"/>
      <c r="W37" s="45">
        <f>V37*S37</f>
        <v>0</v>
      </c>
      <c r="X37" s="46">
        <f>T37*V37</f>
        <v>0</v>
      </c>
      <c r="Y37" s="33"/>
    </row>
    <row r="38" spans="1:25" ht="15.75" customHeight="1" x14ac:dyDescent="0.2">
      <c r="A38" s="34" t="s">
        <v>134</v>
      </c>
      <c r="B38" s="35" t="s">
        <v>115</v>
      </c>
      <c r="C38" s="36" t="s">
        <v>110</v>
      </c>
      <c r="D38" s="37" t="s">
        <v>121</v>
      </c>
      <c r="E38" s="38" t="s">
        <v>135</v>
      </c>
      <c r="F38" s="39"/>
      <c r="G38" s="40" t="s">
        <v>307</v>
      </c>
      <c r="H38" s="41" t="s">
        <v>308</v>
      </c>
      <c r="I38" s="38" t="s">
        <v>123</v>
      </c>
      <c r="J38" s="120">
        <v>1971</v>
      </c>
      <c r="K38" s="42">
        <v>0.75</v>
      </c>
      <c r="L38" s="130">
        <v>1</v>
      </c>
      <c r="M38" s="122">
        <v>7</v>
      </c>
      <c r="N38" s="259" t="s">
        <v>263</v>
      </c>
      <c r="O38" s="262">
        <v>520</v>
      </c>
      <c r="P38" s="111" t="s">
        <v>432</v>
      </c>
      <c r="Q38" s="112" t="s">
        <v>433</v>
      </c>
      <c r="R38" s="43" t="s">
        <v>261</v>
      </c>
      <c r="S38" s="169">
        <f>IF(R38="U",T38/1.2,T38)</f>
        <v>433.33333333333337</v>
      </c>
      <c r="T38" s="128">
        <f>O38*L38</f>
        <v>520</v>
      </c>
      <c r="U38" s="125"/>
      <c r="V38" s="44"/>
      <c r="W38" s="45">
        <f>V38*S38</f>
        <v>0</v>
      </c>
      <c r="X38" s="46">
        <f>T38*V38</f>
        <v>0</v>
      </c>
      <c r="Y38" s="33"/>
    </row>
    <row r="39" spans="1:25" ht="15.75" customHeight="1" x14ac:dyDescent="0.2">
      <c r="A39" s="34" t="s">
        <v>134</v>
      </c>
      <c r="B39" s="35" t="s">
        <v>115</v>
      </c>
      <c r="C39" s="36" t="s">
        <v>110</v>
      </c>
      <c r="D39" s="37" t="s">
        <v>121</v>
      </c>
      <c r="E39" s="38" t="s">
        <v>135</v>
      </c>
      <c r="F39" s="39"/>
      <c r="G39" s="40" t="s">
        <v>309</v>
      </c>
      <c r="H39" s="41" t="s">
        <v>310</v>
      </c>
      <c r="I39" s="38" t="s">
        <v>166</v>
      </c>
      <c r="J39" s="120">
        <v>2015</v>
      </c>
      <c r="K39" s="42">
        <v>0.75</v>
      </c>
      <c r="L39" s="130">
        <v>6</v>
      </c>
      <c r="M39" s="122">
        <v>1</v>
      </c>
      <c r="N39" s="259" t="s">
        <v>263</v>
      </c>
      <c r="O39" s="262">
        <v>120</v>
      </c>
      <c r="P39" s="111" t="s">
        <v>195</v>
      </c>
      <c r="Q39" s="112" t="s">
        <v>434</v>
      </c>
      <c r="R39" s="43" t="s">
        <v>261</v>
      </c>
      <c r="S39" s="169">
        <f>IF(R39="U",T39/1.2,T39)</f>
        <v>600</v>
      </c>
      <c r="T39" s="128">
        <f>O39*L39</f>
        <v>720</v>
      </c>
      <c r="U39" s="125"/>
      <c r="V39" s="44"/>
      <c r="W39" s="45">
        <f>V39*S39</f>
        <v>0</v>
      </c>
      <c r="X39" s="46">
        <f>T39*V39</f>
        <v>0</v>
      </c>
      <c r="Y39" s="33"/>
    </row>
    <row r="40" spans="1:25" ht="15.75" customHeight="1" x14ac:dyDescent="0.2">
      <c r="A40" s="34" t="s">
        <v>134</v>
      </c>
      <c r="B40" s="35" t="s">
        <v>311</v>
      </c>
      <c r="C40" s="36" t="s">
        <v>110</v>
      </c>
      <c r="D40" s="37" t="s">
        <v>121</v>
      </c>
      <c r="E40" s="38" t="s">
        <v>135</v>
      </c>
      <c r="F40" s="39"/>
      <c r="G40" s="40" t="s">
        <v>136</v>
      </c>
      <c r="H40" s="41" t="s">
        <v>312</v>
      </c>
      <c r="I40" s="38" t="s">
        <v>123</v>
      </c>
      <c r="J40" s="120">
        <v>2012</v>
      </c>
      <c r="K40" s="42">
        <v>0.75</v>
      </c>
      <c r="L40" s="130">
        <v>1</v>
      </c>
      <c r="M40" s="122">
        <v>1</v>
      </c>
      <c r="N40" s="259" t="s">
        <v>263</v>
      </c>
      <c r="O40" s="262">
        <v>450</v>
      </c>
      <c r="P40" s="111" t="s">
        <v>194</v>
      </c>
      <c r="Q40" s="112" t="s">
        <v>435</v>
      </c>
      <c r="R40" s="43" t="s">
        <v>261</v>
      </c>
      <c r="S40" s="169">
        <f>IF(R40="U",T40/1.2,T40)</f>
        <v>375</v>
      </c>
      <c r="T40" s="128">
        <f>O40*L40</f>
        <v>450</v>
      </c>
      <c r="U40" s="125"/>
      <c r="V40" s="44"/>
      <c r="W40" s="45">
        <f>V40*S40</f>
        <v>0</v>
      </c>
      <c r="X40" s="46">
        <f>T40*V40</f>
        <v>0</v>
      </c>
      <c r="Y40" s="33"/>
    </row>
    <row r="41" spans="1:25" ht="15.75" customHeight="1" x14ac:dyDescent="0.2">
      <c r="A41" s="34" t="s">
        <v>134</v>
      </c>
      <c r="B41" s="35" t="s">
        <v>311</v>
      </c>
      <c r="C41" s="36" t="s">
        <v>110</v>
      </c>
      <c r="D41" s="37" t="s">
        <v>121</v>
      </c>
      <c r="E41" s="38" t="s">
        <v>135</v>
      </c>
      <c r="F41" s="39"/>
      <c r="G41" s="40" t="s">
        <v>136</v>
      </c>
      <c r="H41" s="41" t="s">
        <v>313</v>
      </c>
      <c r="I41" s="38" t="s">
        <v>123</v>
      </c>
      <c r="J41" s="120">
        <v>2000</v>
      </c>
      <c r="K41" s="42">
        <v>1.5</v>
      </c>
      <c r="L41" s="130">
        <v>1</v>
      </c>
      <c r="M41" s="122">
        <v>1</v>
      </c>
      <c r="N41" s="259" t="s">
        <v>263</v>
      </c>
      <c r="O41" s="262">
        <v>4200</v>
      </c>
      <c r="P41" s="111" t="s">
        <v>413</v>
      </c>
      <c r="Q41" s="112" t="s">
        <v>436</v>
      </c>
      <c r="R41" s="43" t="s">
        <v>261</v>
      </c>
      <c r="S41" s="169">
        <f>IF(R41="U",T41/1.2,T41)</f>
        <v>3500</v>
      </c>
      <c r="T41" s="128">
        <f>O41*L41</f>
        <v>4200</v>
      </c>
      <c r="U41" s="125"/>
      <c r="V41" s="44"/>
      <c r="W41" s="45">
        <f>V41*S41</f>
        <v>0</v>
      </c>
      <c r="X41" s="46">
        <f>T41*V41</f>
        <v>0</v>
      </c>
      <c r="Y41" s="33"/>
    </row>
    <row r="42" spans="1:25" ht="15.75" customHeight="1" x14ac:dyDescent="0.2">
      <c r="A42" s="34" t="s">
        <v>134</v>
      </c>
      <c r="B42" s="35" t="s">
        <v>115</v>
      </c>
      <c r="C42" s="36" t="s">
        <v>110</v>
      </c>
      <c r="D42" s="37" t="s">
        <v>121</v>
      </c>
      <c r="E42" s="38" t="s">
        <v>135</v>
      </c>
      <c r="F42" s="39"/>
      <c r="G42" s="40" t="s">
        <v>136</v>
      </c>
      <c r="H42" s="41" t="s">
        <v>314</v>
      </c>
      <c r="I42" s="38" t="s">
        <v>123</v>
      </c>
      <c r="J42" s="120">
        <v>2000</v>
      </c>
      <c r="K42" s="42">
        <v>0.75</v>
      </c>
      <c r="L42" s="130">
        <v>1</v>
      </c>
      <c r="M42" s="122">
        <v>1</v>
      </c>
      <c r="N42" s="259" t="s">
        <v>263</v>
      </c>
      <c r="O42" s="262">
        <v>1100</v>
      </c>
      <c r="P42" s="111" t="s">
        <v>207</v>
      </c>
      <c r="Q42" s="112" t="s">
        <v>437</v>
      </c>
      <c r="R42" s="43" t="s">
        <v>261</v>
      </c>
      <c r="S42" s="169">
        <f>IF(R42="U",T42/1.2,T42)</f>
        <v>916.66666666666674</v>
      </c>
      <c r="T42" s="128">
        <f>O42*L42</f>
        <v>1100</v>
      </c>
      <c r="U42" s="125"/>
      <c r="V42" s="44"/>
      <c r="W42" s="45">
        <f>V42*S42</f>
        <v>0</v>
      </c>
      <c r="X42" s="46">
        <f>T42*V42</f>
        <v>0</v>
      </c>
      <c r="Y42" s="33"/>
    </row>
    <row r="43" spans="1:25" ht="15.75" customHeight="1" x14ac:dyDescent="0.2">
      <c r="A43" s="34" t="s">
        <v>134</v>
      </c>
      <c r="B43" s="35" t="s">
        <v>115</v>
      </c>
      <c r="C43" s="36" t="s">
        <v>110</v>
      </c>
      <c r="D43" s="37" t="s">
        <v>121</v>
      </c>
      <c r="E43" s="38" t="s">
        <v>135</v>
      </c>
      <c r="F43" s="39"/>
      <c r="G43" s="40" t="s">
        <v>315</v>
      </c>
      <c r="H43" s="41" t="s">
        <v>316</v>
      </c>
      <c r="I43" s="38" t="s">
        <v>166</v>
      </c>
      <c r="J43" s="120">
        <v>2002</v>
      </c>
      <c r="K43" s="42">
        <v>1.5</v>
      </c>
      <c r="L43" s="130">
        <v>1</v>
      </c>
      <c r="M43" s="122">
        <v>1</v>
      </c>
      <c r="N43" s="259" t="s">
        <v>263</v>
      </c>
      <c r="O43" s="262">
        <v>3100</v>
      </c>
      <c r="P43" s="111" t="s">
        <v>429</v>
      </c>
      <c r="Q43" s="112" t="s">
        <v>438</v>
      </c>
      <c r="R43" s="43" t="s">
        <v>262</v>
      </c>
      <c r="S43" s="169">
        <f>IF(R43="U",T43/1.2,T43)</f>
        <v>3100</v>
      </c>
      <c r="T43" s="128">
        <f>O43*L43</f>
        <v>3100</v>
      </c>
      <c r="U43" s="125"/>
      <c r="V43" s="44"/>
      <c r="W43" s="45">
        <f>V43*S43</f>
        <v>0</v>
      </c>
      <c r="X43" s="46">
        <f>T43*V43</f>
        <v>0</v>
      </c>
      <c r="Y43" s="33"/>
    </row>
    <row r="44" spans="1:25" ht="15.75" customHeight="1" x14ac:dyDescent="0.2">
      <c r="A44" s="34" t="s">
        <v>134</v>
      </c>
      <c r="B44" s="35" t="s">
        <v>115</v>
      </c>
      <c r="C44" s="36" t="s">
        <v>110</v>
      </c>
      <c r="D44" s="37" t="s">
        <v>121</v>
      </c>
      <c r="E44" s="38" t="s">
        <v>135</v>
      </c>
      <c r="F44" s="39"/>
      <c r="G44" s="40" t="s">
        <v>317</v>
      </c>
      <c r="H44" s="41" t="s">
        <v>318</v>
      </c>
      <c r="I44" s="38" t="s">
        <v>123</v>
      </c>
      <c r="J44" s="120">
        <v>1983</v>
      </c>
      <c r="K44" s="42">
        <v>0.75</v>
      </c>
      <c r="L44" s="130">
        <v>1</v>
      </c>
      <c r="M44" s="122">
        <v>1</v>
      </c>
      <c r="N44" s="259" t="s">
        <v>263</v>
      </c>
      <c r="O44" s="262">
        <v>230</v>
      </c>
      <c r="P44" s="111" t="s">
        <v>439</v>
      </c>
      <c r="Q44" s="112" t="s">
        <v>440</v>
      </c>
      <c r="R44" s="43" t="s">
        <v>262</v>
      </c>
      <c r="S44" s="169">
        <f>IF(R44="U",T44/1.2,T44)</f>
        <v>230</v>
      </c>
      <c r="T44" s="128">
        <f>O44*L44</f>
        <v>230</v>
      </c>
      <c r="U44" s="125"/>
      <c r="V44" s="44"/>
      <c r="W44" s="45">
        <f>V44*S44</f>
        <v>0</v>
      </c>
      <c r="X44" s="46">
        <f>T44*V44</f>
        <v>0</v>
      </c>
      <c r="Y44" s="33"/>
    </row>
    <row r="45" spans="1:25" ht="15.75" customHeight="1" x14ac:dyDescent="0.2">
      <c r="A45" s="34" t="s">
        <v>134</v>
      </c>
      <c r="B45" s="35" t="s">
        <v>115</v>
      </c>
      <c r="C45" s="36" t="s">
        <v>110</v>
      </c>
      <c r="D45" s="37" t="s">
        <v>121</v>
      </c>
      <c r="E45" s="38" t="s">
        <v>135</v>
      </c>
      <c r="F45" s="39"/>
      <c r="G45" s="40" t="s">
        <v>317</v>
      </c>
      <c r="H45" s="41" t="s">
        <v>318</v>
      </c>
      <c r="I45" s="38" t="s">
        <v>123</v>
      </c>
      <c r="J45" s="120">
        <v>1985</v>
      </c>
      <c r="K45" s="42">
        <v>0.75</v>
      </c>
      <c r="L45" s="130">
        <v>1</v>
      </c>
      <c r="M45" s="122">
        <v>1</v>
      </c>
      <c r="N45" s="259" t="s">
        <v>263</v>
      </c>
      <c r="O45" s="262">
        <v>255</v>
      </c>
      <c r="P45" s="111" t="s">
        <v>441</v>
      </c>
      <c r="Q45" s="112" t="s">
        <v>442</v>
      </c>
      <c r="R45" s="43" t="s">
        <v>262</v>
      </c>
      <c r="S45" s="169">
        <f>IF(R45="U",T45/1.2,T45)</f>
        <v>255</v>
      </c>
      <c r="T45" s="128">
        <f>O45*L45</f>
        <v>255</v>
      </c>
      <c r="U45" s="125"/>
      <c r="V45" s="44"/>
      <c r="W45" s="45">
        <f>V45*S45</f>
        <v>0</v>
      </c>
      <c r="X45" s="46">
        <f>T45*V45</f>
        <v>0</v>
      </c>
      <c r="Y45" s="33"/>
    </row>
    <row r="46" spans="1:25" ht="15.75" customHeight="1" x14ac:dyDescent="0.2">
      <c r="A46" s="34" t="s">
        <v>108</v>
      </c>
      <c r="B46" s="35" t="s">
        <v>109</v>
      </c>
      <c r="C46" s="36" t="s">
        <v>110</v>
      </c>
      <c r="D46" s="37" t="s">
        <v>121</v>
      </c>
      <c r="E46" s="38" t="s">
        <v>137</v>
      </c>
      <c r="F46" s="39" t="s">
        <v>138</v>
      </c>
      <c r="G46" s="40" t="s">
        <v>139</v>
      </c>
      <c r="H46" s="41" t="s">
        <v>319</v>
      </c>
      <c r="I46" s="38" t="s">
        <v>123</v>
      </c>
      <c r="J46" s="120" t="s">
        <v>140</v>
      </c>
      <c r="K46" s="42">
        <v>0.75</v>
      </c>
      <c r="L46" s="130">
        <v>3</v>
      </c>
      <c r="M46" s="122">
        <v>3</v>
      </c>
      <c r="N46" s="259" t="s">
        <v>263</v>
      </c>
      <c r="O46" s="262">
        <v>330</v>
      </c>
      <c r="P46" s="111" t="s">
        <v>422</v>
      </c>
      <c r="Q46" s="112" t="s">
        <v>209</v>
      </c>
      <c r="R46" s="43" t="s">
        <v>261</v>
      </c>
      <c r="S46" s="169">
        <f>IF(R46="U",T46/1.2,T46)</f>
        <v>825</v>
      </c>
      <c r="T46" s="128">
        <f>O46*L46</f>
        <v>990</v>
      </c>
      <c r="U46" s="125"/>
      <c r="V46" s="44"/>
      <c r="W46" s="45">
        <f>V46*S46</f>
        <v>0</v>
      </c>
      <c r="X46" s="46">
        <f>T46*V46</f>
        <v>0</v>
      </c>
      <c r="Y46" s="33"/>
    </row>
    <row r="47" spans="1:25" ht="15.75" customHeight="1" x14ac:dyDescent="0.2">
      <c r="A47" s="34" t="s">
        <v>108</v>
      </c>
      <c r="B47" s="35" t="s">
        <v>109</v>
      </c>
      <c r="C47" s="36" t="s">
        <v>110</v>
      </c>
      <c r="D47" s="37" t="s">
        <v>121</v>
      </c>
      <c r="E47" s="38" t="s">
        <v>137</v>
      </c>
      <c r="F47" s="39" t="s">
        <v>141</v>
      </c>
      <c r="G47" s="40" t="s">
        <v>142</v>
      </c>
      <c r="H47" s="41" t="s">
        <v>320</v>
      </c>
      <c r="I47" s="38" t="s">
        <v>114</v>
      </c>
      <c r="J47" s="120">
        <v>2014</v>
      </c>
      <c r="K47" s="42">
        <v>0.75</v>
      </c>
      <c r="L47" s="130">
        <v>6</v>
      </c>
      <c r="M47" s="122">
        <v>3</v>
      </c>
      <c r="N47" s="259" t="s">
        <v>263</v>
      </c>
      <c r="O47" s="262">
        <v>290</v>
      </c>
      <c r="P47" s="111" t="s">
        <v>422</v>
      </c>
      <c r="Q47" s="112" t="s">
        <v>210</v>
      </c>
      <c r="R47" s="43" t="s">
        <v>261</v>
      </c>
      <c r="S47" s="169">
        <f>IF(R47="U",T47/1.2,T47)</f>
        <v>1450</v>
      </c>
      <c r="T47" s="128">
        <f>O47*L47</f>
        <v>1740</v>
      </c>
      <c r="U47" s="125"/>
      <c r="V47" s="44"/>
      <c r="W47" s="45">
        <f>V47*S47</f>
        <v>0</v>
      </c>
      <c r="X47" s="46">
        <f>T47*V47</f>
        <v>0</v>
      </c>
      <c r="Y47" s="33"/>
    </row>
    <row r="48" spans="1:25" ht="15.75" customHeight="1" x14ac:dyDescent="0.2">
      <c r="A48" s="34" t="s">
        <v>108</v>
      </c>
      <c r="B48" s="35" t="s">
        <v>109</v>
      </c>
      <c r="C48" s="36" t="s">
        <v>110</v>
      </c>
      <c r="D48" s="37" t="s">
        <v>121</v>
      </c>
      <c r="E48" s="38" t="s">
        <v>137</v>
      </c>
      <c r="F48" s="39" t="s">
        <v>141</v>
      </c>
      <c r="G48" s="40" t="s">
        <v>142</v>
      </c>
      <c r="H48" s="41" t="s">
        <v>321</v>
      </c>
      <c r="I48" s="38" t="s">
        <v>114</v>
      </c>
      <c r="J48" s="120">
        <v>2014</v>
      </c>
      <c r="K48" s="42">
        <v>0.75</v>
      </c>
      <c r="L48" s="130">
        <v>6</v>
      </c>
      <c r="M48" s="122">
        <v>2</v>
      </c>
      <c r="N48" s="259" t="s">
        <v>263</v>
      </c>
      <c r="O48" s="262">
        <v>290</v>
      </c>
      <c r="P48" s="111" t="s">
        <v>422</v>
      </c>
      <c r="Q48" s="112" t="s">
        <v>211</v>
      </c>
      <c r="R48" s="43" t="s">
        <v>261</v>
      </c>
      <c r="S48" s="169">
        <f>IF(R48="U",T48/1.2,T48)</f>
        <v>1450</v>
      </c>
      <c r="T48" s="128">
        <f>O48*L48</f>
        <v>1740</v>
      </c>
      <c r="U48" s="125"/>
      <c r="V48" s="44"/>
      <c r="W48" s="45">
        <f>V48*S48</f>
        <v>0</v>
      </c>
      <c r="X48" s="46">
        <f>T48*V48</f>
        <v>0</v>
      </c>
      <c r="Y48" s="33"/>
    </row>
    <row r="49" spans="1:25" ht="15.75" customHeight="1" x14ac:dyDescent="0.2">
      <c r="A49" s="34" t="s">
        <v>108</v>
      </c>
      <c r="B49" s="35" t="s">
        <v>109</v>
      </c>
      <c r="C49" s="36" t="s">
        <v>110</v>
      </c>
      <c r="D49" s="37" t="s">
        <v>143</v>
      </c>
      <c r="E49" s="38" t="s">
        <v>144</v>
      </c>
      <c r="F49" s="39"/>
      <c r="G49" s="40" t="s">
        <v>145</v>
      </c>
      <c r="H49" s="41" t="s">
        <v>322</v>
      </c>
      <c r="I49" s="38" t="s">
        <v>146</v>
      </c>
      <c r="J49" s="120">
        <v>1996</v>
      </c>
      <c r="K49" s="42">
        <v>3</v>
      </c>
      <c r="L49" s="130">
        <v>1</v>
      </c>
      <c r="M49" s="122">
        <v>1</v>
      </c>
      <c r="N49" s="259" t="s">
        <v>264</v>
      </c>
      <c r="O49" s="262">
        <v>323</v>
      </c>
      <c r="P49" s="111" t="s">
        <v>208</v>
      </c>
      <c r="Q49" s="112" t="s">
        <v>212</v>
      </c>
      <c r="R49" s="43" t="s">
        <v>262</v>
      </c>
      <c r="S49" s="169">
        <f>IF(R49="U",T49/1.2,T49)</f>
        <v>323</v>
      </c>
      <c r="T49" s="128">
        <f>O49*L49</f>
        <v>323</v>
      </c>
      <c r="U49" s="125"/>
      <c r="V49" s="44"/>
      <c r="W49" s="45">
        <f>V49*S49</f>
        <v>0</v>
      </c>
      <c r="X49" s="46">
        <f>T49*V49</f>
        <v>0</v>
      </c>
      <c r="Y49" s="33"/>
    </row>
    <row r="50" spans="1:25" ht="15.75" customHeight="1" x14ac:dyDescent="0.2">
      <c r="A50" s="34" t="s">
        <v>108</v>
      </c>
      <c r="B50" s="35" t="s">
        <v>109</v>
      </c>
      <c r="C50" s="36" t="s">
        <v>110</v>
      </c>
      <c r="D50" s="37" t="s">
        <v>143</v>
      </c>
      <c r="E50" s="38" t="s">
        <v>144</v>
      </c>
      <c r="F50" s="39"/>
      <c r="G50" s="40" t="s">
        <v>323</v>
      </c>
      <c r="H50" s="41" t="s">
        <v>324</v>
      </c>
      <c r="I50" s="38" t="s">
        <v>148</v>
      </c>
      <c r="J50" s="120">
        <v>1997</v>
      </c>
      <c r="K50" s="42">
        <v>1.5</v>
      </c>
      <c r="L50" s="130">
        <v>3</v>
      </c>
      <c r="M50" s="122">
        <v>1</v>
      </c>
      <c r="N50" s="259" t="s">
        <v>263</v>
      </c>
      <c r="O50" s="262">
        <v>500</v>
      </c>
      <c r="P50" s="111" t="s">
        <v>443</v>
      </c>
      <c r="Q50" s="112" t="s">
        <v>444</v>
      </c>
      <c r="R50" s="43" t="s">
        <v>262</v>
      </c>
      <c r="S50" s="169">
        <f>IF(R50="U",T50/1.2,T50)</f>
        <v>1500</v>
      </c>
      <c r="T50" s="128">
        <f>O50*L50</f>
        <v>1500</v>
      </c>
      <c r="U50" s="125"/>
      <c r="V50" s="44"/>
      <c r="W50" s="45">
        <f>V50*S50</f>
        <v>0</v>
      </c>
      <c r="X50" s="46">
        <f>T50*V50</f>
        <v>0</v>
      </c>
      <c r="Y50" s="33"/>
    </row>
    <row r="51" spans="1:25" ht="15.75" customHeight="1" x14ac:dyDescent="0.2">
      <c r="A51" s="34" t="s">
        <v>108</v>
      </c>
      <c r="B51" s="35" t="s">
        <v>109</v>
      </c>
      <c r="C51" s="36" t="s">
        <v>110</v>
      </c>
      <c r="D51" s="37" t="s">
        <v>143</v>
      </c>
      <c r="E51" s="38" t="s">
        <v>144</v>
      </c>
      <c r="F51" s="39"/>
      <c r="G51" s="40" t="s">
        <v>323</v>
      </c>
      <c r="H51" s="41" t="s">
        <v>325</v>
      </c>
      <c r="I51" s="38" t="s">
        <v>148</v>
      </c>
      <c r="J51" s="120">
        <v>1998</v>
      </c>
      <c r="K51" s="42">
        <v>0.75</v>
      </c>
      <c r="L51" s="130">
        <v>6</v>
      </c>
      <c r="M51" s="122">
        <v>1</v>
      </c>
      <c r="N51" s="259" t="s">
        <v>263</v>
      </c>
      <c r="O51" s="262">
        <v>540</v>
      </c>
      <c r="P51" s="111" t="s">
        <v>443</v>
      </c>
      <c r="Q51" s="112" t="s">
        <v>445</v>
      </c>
      <c r="R51" s="43" t="s">
        <v>262</v>
      </c>
      <c r="S51" s="169">
        <f>IF(R51="U",T51/1.2,T51)</f>
        <v>3240</v>
      </c>
      <c r="T51" s="128">
        <f>O51*L51</f>
        <v>3240</v>
      </c>
      <c r="U51" s="125"/>
      <c r="V51" s="44"/>
      <c r="W51" s="45">
        <f>V51*S51</f>
        <v>0</v>
      </c>
      <c r="X51" s="46">
        <f>T51*V51</f>
        <v>0</v>
      </c>
      <c r="Y51" s="33"/>
    </row>
    <row r="52" spans="1:25" ht="15.75" customHeight="1" x14ac:dyDescent="0.2">
      <c r="A52" s="34" t="s">
        <v>108</v>
      </c>
      <c r="B52" s="35" t="s">
        <v>109</v>
      </c>
      <c r="C52" s="36" t="s">
        <v>110</v>
      </c>
      <c r="D52" s="37" t="s">
        <v>143</v>
      </c>
      <c r="E52" s="38" t="s">
        <v>144</v>
      </c>
      <c r="F52" s="39"/>
      <c r="G52" s="40" t="s">
        <v>323</v>
      </c>
      <c r="H52" s="41" t="s">
        <v>326</v>
      </c>
      <c r="I52" s="38" t="s">
        <v>148</v>
      </c>
      <c r="J52" s="120">
        <v>1997</v>
      </c>
      <c r="K52" s="42">
        <v>1.5</v>
      </c>
      <c r="L52" s="130">
        <v>3</v>
      </c>
      <c r="M52" s="122">
        <v>2</v>
      </c>
      <c r="N52" s="259" t="s">
        <v>263</v>
      </c>
      <c r="O52" s="262">
        <v>486</v>
      </c>
      <c r="P52" s="111" t="s">
        <v>443</v>
      </c>
      <c r="Q52" s="112" t="s">
        <v>446</v>
      </c>
      <c r="R52" s="43" t="s">
        <v>262</v>
      </c>
      <c r="S52" s="169">
        <f>IF(R52="U",T52/1.2,T52)</f>
        <v>1458</v>
      </c>
      <c r="T52" s="128">
        <f>O52*L52</f>
        <v>1458</v>
      </c>
      <c r="U52" s="125"/>
      <c r="V52" s="44"/>
      <c r="W52" s="45">
        <f>V52*S52</f>
        <v>0</v>
      </c>
      <c r="X52" s="46">
        <f>T52*V52</f>
        <v>0</v>
      </c>
      <c r="Y52" s="33"/>
    </row>
    <row r="53" spans="1:25" ht="15.75" customHeight="1" x14ac:dyDescent="0.2">
      <c r="A53" s="34" t="s">
        <v>108</v>
      </c>
      <c r="B53" s="35" t="s">
        <v>109</v>
      </c>
      <c r="C53" s="36" t="s">
        <v>110</v>
      </c>
      <c r="D53" s="37" t="s">
        <v>143</v>
      </c>
      <c r="E53" s="38" t="s">
        <v>144</v>
      </c>
      <c r="F53" s="39"/>
      <c r="G53" s="40" t="s">
        <v>323</v>
      </c>
      <c r="H53" s="41" t="s">
        <v>327</v>
      </c>
      <c r="I53" s="38" t="s">
        <v>148</v>
      </c>
      <c r="J53" s="120">
        <v>1996</v>
      </c>
      <c r="K53" s="42">
        <v>0.75</v>
      </c>
      <c r="L53" s="130">
        <v>6</v>
      </c>
      <c r="M53" s="122">
        <v>1</v>
      </c>
      <c r="N53" s="259" t="s">
        <v>263</v>
      </c>
      <c r="O53" s="262">
        <v>850</v>
      </c>
      <c r="P53" s="111" t="s">
        <v>443</v>
      </c>
      <c r="Q53" s="112" t="s">
        <v>447</v>
      </c>
      <c r="R53" s="43" t="s">
        <v>262</v>
      </c>
      <c r="S53" s="169">
        <f>IF(R53="U",T53/1.2,T53)</f>
        <v>5100</v>
      </c>
      <c r="T53" s="128">
        <f>O53*L53</f>
        <v>5100</v>
      </c>
      <c r="U53" s="125"/>
      <c r="V53" s="44"/>
      <c r="W53" s="45">
        <f>V53*S53</f>
        <v>0</v>
      </c>
      <c r="X53" s="46">
        <f>T53*V53</f>
        <v>0</v>
      </c>
      <c r="Y53" s="33"/>
    </row>
    <row r="54" spans="1:25" ht="15.75" customHeight="1" x14ac:dyDescent="0.2">
      <c r="A54" s="34" t="s">
        <v>108</v>
      </c>
      <c r="B54" s="35" t="s">
        <v>109</v>
      </c>
      <c r="C54" s="36" t="s">
        <v>110</v>
      </c>
      <c r="D54" s="37" t="s">
        <v>143</v>
      </c>
      <c r="E54" s="38" t="s">
        <v>144</v>
      </c>
      <c r="F54" s="39"/>
      <c r="G54" s="40" t="s">
        <v>328</v>
      </c>
      <c r="H54" s="41" t="s">
        <v>329</v>
      </c>
      <c r="I54" s="38" t="s">
        <v>148</v>
      </c>
      <c r="J54" s="120">
        <v>2008</v>
      </c>
      <c r="K54" s="42">
        <v>0.75</v>
      </c>
      <c r="L54" s="130">
        <v>6</v>
      </c>
      <c r="M54" s="122">
        <v>1</v>
      </c>
      <c r="N54" s="259" t="s">
        <v>263</v>
      </c>
      <c r="O54" s="262">
        <v>76.5</v>
      </c>
      <c r="P54" s="111" t="s">
        <v>420</v>
      </c>
      <c r="Q54" s="112" t="s">
        <v>448</v>
      </c>
      <c r="R54" s="43" t="s">
        <v>262</v>
      </c>
      <c r="S54" s="169">
        <f>IF(R54="U",T54/1.2,T54)</f>
        <v>459</v>
      </c>
      <c r="T54" s="128">
        <f>O54*L54</f>
        <v>459</v>
      </c>
      <c r="U54" s="125"/>
      <c r="V54" s="44"/>
      <c r="W54" s="45">
        <f>V54*S54</f>
        <v>0</v>
      </c>
      <c r="X54" s="46">
        <f>T54*V54</f>
        <v>0</v>
      </c>
      <c r="Y54" s="33"/>
    </row>
    <row r="55" spans="1:25" ht="15.75" customHeight="1" x14ac:dyDescent="0.2">
      <c r="A55" s="34" t="s">
        <v>108</v>
      </c>
      <c r="B55" s="35" t="s">
        <v>109</v>
      </c>
      <c r="C55" s="36" t="s">
        <v>110</v>
      </c>
      <c r="D55" s="37" t="s">
        <v>143</v>
      </c>
      <c r="E55" s="38" t="s">
        <v>144</v>
      </c>
      <c r="F55" s="39"/>
      <c r="G55" s="40" t="s">
        <v>520</v>
      </c>
      <c r="H55" s="258" t="s">
        <v>521</v>
      </c>
      <c r="I55" s="38" t="s">
        <v>148</v>
      </c>
      <c r="J55" s="120">
        <v>2010</v>
      </c>
      <c r="K55" s="42">
        <v>0.75</v>
      </c>
      <c r="L55" s="130">
        <v>6</v>
      </c>
      <c r="M55" s="122">
        <v>1</v>
      </c>
      <c r="N55" s="259" t="s">
        <v>263</v>
      </c>
      <c r="O55" s="262">
        <v>660</v>
      </c>
      <c r="P55" s="111" t="s">
        <v>522</v>
      </c>
      <c r="Q55" s="112" t="s">
        <v>523</v>
      </c>
      <c r="R55" s="43" t="s">
        <v>261</v>
      </c>
      <c r="S55" s="169">
        <f>IF(R55="U",T55/1.2,T55)</f>
        <v>3300</v>
      </c>
      <c r="T55" s="128">
        <f>O55*L55</f>
        <v>3960</v>
      </c>
      <c r="U55" s="125"/>
      <c r="V55" s="44"/>
      <c r="W55" s="45">
        <f>V55*S55</f>
        <v>0</v>
      </c>
      <c r="X55" s="46">
        <f>T55*V55</f>
        <v>0</v>
      </c>
      <c r="Y55" s="33"/>
    </row>
    <row r="56" spans="1:25" ht="15.75" customHeight="1" x14ac:dyDescent="0.2">
      <c r="A56" s="34" t="s">
        <v>108</v>
      </c>
      <c r="B56" s="35" t="s">
        <v>109</v>
      </c>
      <c r="C56" s="36" t="s">
        <v>110</v>
      </c>
      <c r="D56" s="37" t="s">
        <v>143</v>
      </c>
      <c r="E56" s="38" t="s">
        <v>144</v>
      </c>
      <c r="F56" s="39"/>
      <c r="G56" s="40" t="s">
        <v>520</v>
      </c>
      <c r="H56" s="258" t="s">
        <v>521</v>
      </c>
      <c r="I56" s="38" t="s">
        <v>148</v>
      </c>
      <c r="J56" s="120">
        <v>2012</v>
      </c>
      <c r="K56" s="42">
        <v>0.75</v>
      </c>
      <c r="L56" s="130">
        <v>6</v>
      </c>
      <c r="M56" s="122">
        <v>1</v>
      </c>
      <c r="N56" s="259" t="s">
        <v>263</v>
      </c>
      <c r="O56" s="262">
        <v>500</v>
      </c>
      <c r="P56" s="111" t="s">
        <v>522</v>
      </c>
      <c r="Q56" s="112" t="s">
        <v>523</v>
      </c>
      <c r="R56" s="43" t="s">
        <v>261</v>
      </c>
      <c r="S56" s="169">
        <f>IF(R56="U",T56/1.2,T56)</f>
        <v>2500</v>
      </c>
      <c r="T56" s="128">
        <f>O56*L56</f>
        <v>3000</v>
      </c>
      <c r="U56" s="125"/>
      <c r="V56" s="44"/>
      <c r="W56" s="45">
        <f>V56*S56</f>
        <v>0</v>
      </c>
      <c r="X56" s="46">
        <f>T56*V56</f>
        <v>0</v>
      </c>
      <c r="Y56" s="33"/>
    </row>
    <row r="57" spans="1:25" ht="15.75" customHeight="1" x14ac:dyDescent="0.2">
      <c r="A57" s="34" t="s">
        <v>108</v>
      </c>
      <c r="B57" s="35" t="s">
        <v>109</v>
      </c>
      <c r="C57" s="36" t="s">
        <v>110</v>
      </c>
      <c r="D57" s="37" t="s">
        <v>143</v>
      </c>
      <c r="E57" s="38" t="s">
        <v>144</v>
      </c>
      <c r="F57" s="39"/>
      <c r="G57" s="40" t="s">
        <v>147</v>
      </c>
      <c r="H57" s="41" t="s">
        <v>330</v>
      </c>
      <c r="I57" s="38" t="s">
        <v>331</v>
      </c>
      <c r="J57" s="120">
        <v>2015</v>
      </c>
      <c r="K57" s="42">
        <v>0.75</v>
      </c>
      <c r="L57" s="130">
        <v>6</v>
      </c>
      <c r="M57" s="122">
        <v>2</v>
      </c>
      <c r="N57" s="259" t="s">
        <v>263</v>
      </c>
      <c r="O57" s="262">
        <v>76.5</v>
      </c>
      <c r="P57" s="111" t="s">
        <v>449</v>
      </c>
      <c r="Q57" s="112" t="s">
        <v>451</v>
      </c>
      <c r="R57" s="43" t="s">
        <v>261</v>
      </c>
      <c r="S57" s="169">
        <f>IF(R57="U",T57/1.2,T57)</f>
        <v>382.5</v>
      </c>
      <c r="T57" s="128">
        <f>O57*L57</f>
        <v>459</v>
      </c>
      <c r="U57" s="125"/>
      <c r="V57" s="44"/>
      <c r="W57" s="45">
        <f>V57*S57</f>
        <v>0</v>
      </c>
      <c r="X57" s="46">
        <f>T57*V57</f>
        <v>0</v>
      </c>
      <c r="Y57" s="33"/>
    </row>
    <row r="58" spans="1:25" ht="15.75" customHeight="1" x14ac:dyDescent="0.2">
      <c r="A58" s="34" t="s">
        <v>108</v>
      </c>
      <c r="B58" s="35" t="s">
        <v>109</v>
      </c>
      <c r="C58" s="36" t="s">
        <v>110</v>
      </c>
      <c r="D58" s="37" t="s">
        <v>143</v>
      </c>
      <c r="E58" s="38" t="s">
        <v>144</v>
      </c>
      <c r="F58" s="39"/>
      <c r="G58" s="40" t="s">
        <v>147</v>
      </c>
      <c r="H58" s="41" t="s">
        <v>332</v>
      </c>
      <c r="I58" s="38" t="s">
        <v>148</v>
      </c>
      <c r="J58" s="120">
        <v>2014</v>
      </c>
      <c r="K58" s="42">
        <v>0.75</v>
      </c>
      <c r="L58" s="130">
        <v>6</v>
      </c>
      <c r="M58" s="122">
        <v>1</v>
      </c>
      <c r="N58" s="259" t="s">
        <v>263</v>
      </c>
      <c r="O58" s="262">
        <v>93.5</v>
      </c>
      <c r="P58" s="111" t="s">
        <v>450</v>
      </c>
      <c r="Q58" s="112" t="s">
        <v>452</v>
      </c>
      <c r="R58" s="43" t="s">
        <v>261</v>
      </c>
      <c r="S58" s="169">
        <f>IF(R58="U",T58/1.2,T58)</f>
        <v>467.5</v>
      </c>
      <c r="T58" s="128">
        <f>O58*L58</f>
        <v>561</v>
      </c>
      <c r="U58" s="125"/>
      <c r="V58" s="44"/>
      <c r="W58" s="45">
        <f>V58*S58</f>
        <v>0</v>
      </c>
      <c r="X58" s="46">
        <f>T58*V58</f>
        <v>0</v>
      </c>
      <c r="Y58" s="33"/>
    </row>
    <row r="59" spans="1:25" ht="15.75" customHeight="1" x14ac:dyDescent="0.2">
      <c r="A59" s="34" t="s">
        <v>108</v>
      </c>
      <c r="B59" s="35" t="s">
        <v>109</v>
      </c>
      <c r="C59" s="36" t="s">
        <v>110</v>
      </c>
      <c r="D59" s="37" t="s">
        <v>143</v>
      </c>
      <c r="E59" s="38" t="s">
        <v>144</v>
      </c>
      <c r="F59" s="39"/>
      <c r="G59" s="40" t="s">
        <v>147</v>
      </c>
      <c r="H59" s="41" t="s">
        <v>333</v>
      </c>
      <c r="I59" s="38" t="s">
        <v>148</v>
      </c>
      <c r="J59" s="120">
        <v>2015</v>
      </c>
      <c r="K59" s="42">
        <v>0.75</v>
      </c>
      <c r="L59" s="130">
        <v>6</v>
      </c>
      <c r="M59" s="122">
        <v>1</v>
      </c>
      <c r="N59" s="259" t="s">
        <v>263</v>
      </c>
      <c r="O59" s="262">
        <v>89.25</v>
      </c>
      <c r="P59" s="111" t="s">
        <v>449</v>
      </c>
      <c r="Q59" s="112" t="s">
        <v>453</v>
      </c>
      <c r="R59" s="43" t="s">
        <v>261</v>
      </c>
      <c r="S59" s="169">
        <f>IF(R59="U",T59/1.2,T59)</f>
        <v>446.25</v>
      </c>
      <c r="T59" s="128">
        <f>O59*L59</f>
        <v>535.5</v>
      </c>
      <c r="U59" s="125"/>
      <c r="V59" s="44"/>
      <c r="W59" s="45">
        <f>V59*S59</f>
        <v>0</v>
      </c>
      <c r="X59" s="46">
        <f>T59*V59</f>
        <v>0</v>
      </c>
      <c r="Y59" s="33"/>
    </row>
    <row r="60" spans="1:25" ht="15.75" customHeight="1" x14ac:dyDescent="0.2">
      <c r="A60" s="34" t="s">
        <v>108</v>
      </c>
      <c r="B60" s="35" t="s">
        <v>109</v>
      </c>
      <c r="C60" s="36" t="s">
        <v>110</v>
      </c>
      <c r="D60" s="37" t="s">
        <v>143</v>
      </c>
      <c r="E60" s="38" t="s">
        <v>144</v>
      </c>
      <c r="F60" s="39"/>
      <c r="G60" s="40" t="s">
        <v>147</v>
      </c>
      <c r="H60" s="41" t="s">
        <v>334</v>
      </c>
      <c r="I60" s="38" t="s">
        <v>148</v>
      </c>
      <c r="J60" s="120">
        <v>2015</v>
      </c>
      <c r="K60" s="42">
        <v>0.75</v>
      </c>
      <c r="L60" s="130">
        <v>6</v>
      </c>
      <c r="M60" s="122">
        <v>1</v>
      </c>
      <c r="N60" s="259" t="s">
        <v>263</v>
      </c>
      <c r="O60" s="262">
        <v>85</v>
      </c>
      <c r="P60" s="111" t="s">
        <v>449</v>
      </c>
      <c r="Q60" s="112" t="s">
        <v>454</v>
      </c>
      <c r="R60" s="43" t="s">
        <v>261</v>
      </c>
      <c r="S60" s="169">
        <f>IF(R60="U",T60/1.2,T60)</f>
        <v>425</v>
      </c>
      <c r="T60" s="128">
        <f>O60*L60</f>
        <v>510</v>
      </c>
      <c r="U60" s="125"/>
      <c r="V60" s="44"/>
      <c r="W60" s="45">
        <f>V60*S60</f>
        <v>0</v>
      </c>
      <c r="X60" s="46">
        <f>T60*V60</f>
        <v>0</v>
      </c>
      <c r="Y60" s="33"/>
    </row>
    <row r="61" spans="1:25" ht="15.75" customHeight="1" x14ac:dyDescent="0.2">
      <c r="A61" s="34" t="s">
        <v>108</v>
      </c>
      <c r="B61" s="35" t="s">
        <v>109</v>
      </c>
      <c r="C61" s="36" t="s">
        <v>110</v>
      </c>
      <c r="D61" s="37" t="s">
        <v>143</v>
      </c>
      <c r="E61" s="38" t="s">
        <v>144</v>
      </c>
      <c r="F61" s="39"/>
      <c r="G61" s="40" t="s">
        <v>149</v>
      </c>
      <c r="H61" s="41" t="s">
        <v>335</v>
      </c>
      <c r="I61" s="38" t="s">
        <v>148</v>
      </c>
      <c r="J61" s="120">
        <v>2004</v>
      </c>
      <c r="K61" s="42">
        <v>1.5</v>
      </c>
      <c r="L61" s="130">
        <v>1</v>
      </c>
      <c r="M61" s="122">
        <v>1</v>
      </c>
      <c r="N61" s="259" t="s">
        <v>264</v>
      </c>
      <c r="O61" s="262">
        <v>500</v>
      </c>
      <c r="P61" s="111" t="s">
        <v>208</v>
      </c>
      <c r="Q61" s="112" t="s">
        <v>213</v>
      </c>
      <c r="R61" s="43" t="s">
        <v>262</v>
      </c>
      <c r="S61" s="169">
        <f>IF(R61="U",T61/1.2,T61)</f>
        <v>500</v>
      </c>
      <c r="T61" s="128">
        <f>O61*L61</f>
        <v>500</v>
      </c>
      <c r="U61" s="125"/>
      <c r="V61" s="44"/>
      <c r="W61" s="45">
        <f>V61*S61</f>
        <v>0</v>
      </c>
      <c r="X61" s="46">
        <f>T61*V61</f>
        <v>0</v>
      </c>
      <c r="Y61" s="33"/>
    </row>
    <row r="62" spans="1:25" ht="15.75" customHeight="1" x14ac:dyDescent="0.2">
      <c r="A62" s="34" t="s">
        <v>108</v>
      </c>
      <c r="B62" s="35" t="s">
        <v>109</v>
      </c>
      <c r="C62" s="36" t="s">
        <v>110</v>
      </c>
      <c r="D62" s="37" t="s">
        <v>143</v>
      </c>
      <c r="E62" s="38" t="s">
        <v>144</v>
      </c>
      <c r="F62" s="39"/>
      <c r="G62" s="40" t="s">
        <v>336</v>
      </c>
      <c r="H62" s="41" t="s">
        <v>337</v>
      </c>
      <c r="I62" s="38" t="s">
        <v>148</v>
      </c>
      <c r="J62" s="120">
        <v>1990</v>
      </c>
      <c r="K62" s="42">
        <v>3</v>
      </c>
      <c r="L62" s="130">
        <v>1</v>
      </c>
      <c r="M62" s="122">
        <v>1</v>
      </c>
      <c r="N62" s="259" t="s">
        <v>404</v>
      </c>
      <c r="O62" s="262">
        <v>580</v>
      </c>
      <c r="P62" s="111" t="s">
        <v>455</v>
      </c>
      <c r="Q62" s="112" t="s">
        <v>456</v>
      </c>
      <c r="R62" s="43" t="s">
        <v>262</v>
      </c>
      <c r="S62" s="169">
        <f>IF(R62="U",T62/1.2,T62)</f>
        <v>580</v>
      </c>
      <c r="T62" s="128">
        <f>O62*L62</f>
        <v>580</v>
      </c>
      <c r="U62" s="125"/>
      <c r="V62" s="44"/>
      <c r="W62" s="45">
        <f>V62*S62</f>
        <v>0</v>
      </c>
      <c r="X62" s="46">
        <f>T62*V62</f>
        <v>0</v>
      </c>
      <c r="Y62" s="33"/>
    </row>
    <row r="63" spans="1:25" ht="15.75" customHeight="1" x14ac:dyDescent="0.2">
      <c r="A63" s="34" t="s">
        <v>108</v>
      </c>
      <c r="B63" s="35" t="s">
        <v>109</v>
      </c>
      <c r="C63" s="36" t="s">
        <v>110</v>
      </c>
      <c r="D63" s="37" t="s">
        <v>143</v>
      </c>
      <c r="E63" s="38" t="s">
        <v>144</v>
      </c>
      <c r="F63" s="39"/>
      <c r="G63" s="40" t="s">
        <v>336</v>
      </c>
      <c r="H63" s="41" t="s">
        <v>338</v>
      </c>
      <c r="I63" s="38" t="s">
        <v>148</v>
      </c>
      <c r="J63" s="120">
        <v>1989</v>
      </c>
      <c r="K63" s="42">
        <v>3</v>
      </c>
      <c r="L63" s="130">
        <v>1</v>
      </c>
      <c r="M63" s="122">
        <v>1</v>
      </c>
      <c r="N63" s="259" t="s">
        <v>404</v>
      </c>
      <c r="O63" s="262">
        <v>390</v>
      </c>
      <c r="P63" s="111" t="s">
        <v>455</v>
      </c>
      <c r="Q63" s="112" t="s">
        <v>457</v>
      </c>
      <c r="R63" s="43" t="s">
        <v>262</v>
      </c>
      <c r="S63" s="169">
        <f>IF(R63="U",T63/1.2,T63)</f>
        <v>390</v>
      </c>
      <c r="T63" s="128">
        <f>O63*L63</f>
        <v>390</v>
      </c>
      <c r="U63" s="125"/>
      <c r="V63" s="44"/>
      <c r="W63" s="45">
        <f>V63*S63</f>
        <v>0</v>
      </c>
      <c r="X63" s="46">
        <f>T63*V63</f>
        <v>0</v>
      </c>
      <c r="Y63" s="33"/>
    </row>
    <row r="64" spans="1:25" ht="15.75" customHeight="1" x14ac:dyDescent="0.2">
      <c r="A64" s="34" t="s">
        <v>108</v>
      </c>
      <c r="B64" s="35" t="s">
        <v>109</v>
      </c>
      <c r="C64" s="36" t="s">
        <v>110</v>
      </c>
      <c r="D64" s="37" t="s">
        <v>143</v>
      </c>
      <c r="E64" s="38" t="s">
        <v>144</v>
      </c>
      <c r="F64" s="39"/>
      <c r="G64" s="40" t="s">
        <v>150</v>
      </c>
      <c r="H64" s="41" t="s">
        <v>339</v>
      </c>
      <c r="I64" s="38" t="s">
        <v>148</v>
      </c>
      <c r="J64" s="120">
        <v>2008</v>
      </c>
      <c r="K64" s="42">
        <v>1.5</v>
      </c>
      <c r="L64" s="130">
        <v>1</v>
      </c>
      <c r="M64" s="122">
        <v>1</v>
      </c>
      <c r="N64" s="259" t="s">
        <v>264</v>
      </c>
      <c r="O64" s="262">
        <v>200</v>
      </c>
      <c r="P64" s="111" t="s">
        <v>208</v>
      </c>
      <c r="Q64" s="112" t="s">
        <v>214</v>
      </c>
      <c r="R64" s="43" t="s">
        <v>262</v>
      </c>
      <c r="S64" s="169">
        <f>IF(R64="U",T64/1.2,T64)</f>
        <v>200</v>
      </c>
      <c r="T64" s="128">
        <f>O64*L64</f>
        <v>200</v>
      </c>
      <c r="U64" s="125"/>
      <c r="V64" s="44"/>
      <c r="W64" s="45">
        <f>V64*S64</f>
        <v>0</v>
      </c>
      <c r="X64" s="46">
        <f>T64*V64</f>
        <v>0</v>
      </c>
      <c r="Y64" s="33"/>
    </row>
    <row r="65" spans="1:25" ht="15.75" customHeight="1" x14ac:dyDescent="0.2">
      <c r="A65" s="34" t="s">
        <v>108</v>
      </c>
      <c r="B65" s="35" t="s">
        <v>109</v>
      </c>
      <c r="C65" s="36" t="s">
        <v>110</v>
      </c>
      <c r="D65" s="37" t="s">
        <v>143</v>
      </c>
      <c r="E65" s="38" t="s">
        <v>144</v>
      </c>
      <c r="F65" s="39"/>
      <c r="G65" s="40" t="s">
        <v>150</v>
      </c>
      <c r="H65" s="41" t="s">
        <v>340</v>
      </c>
      <c r="I65" s="38" t="s">
        <v>148</v>
      </c>
      <c r="J65" s="120">
        <v>2004</v>
      </c>
      <c r="K65" s="42">
        <v>1.5</v>
      </c>
      <c r="L65" s="130">
        <v>1</v>
      </c>
      <c r="M65" s="122">
        <v>1</v>
      </c>
      <c r="N65" s="259" t="s">
        <v>264</v>
      </c>
      <c r="O65" s="262">
        <v>480</v>
      </c>
      <c r="P65" s="111" t="s">
        <v>208</v>
      </c>
      <c r="Q65" s="112" t="s">
        <v>215</v>
      </c>
      <c r="R65" s="43" t="s">
        <v>262</v>
      </c>
      <c r="S65" s="169">
        <f>IF(R65="U",T65/1.2,T65)</f>
        <v>480</v>
      </c>
      <c r="T65" s="128">
        <f>O65*L65</f>
        <v>480</v>
      </c>
      <c r="U65" s="125"/>
      <c r="V65" s="44"/>
      <c r="W65" s="45">
        <f>V65*S65</f>
        <v>0</v>
      </c>
      <c r="X65" s="46">
        <f>T65*V65</f>
        <v>0</v>
      </c>
      <c r="Y65" s="33"/>
    </row>
    <row r="66" spans="1:25" ht="15.75" customHeight="1" x14ac:dyDescent="0.2">
      <c r="A66" s="34" t="s">
        <v>108</v>
      </c>
      <c r="B66" s="35" t="s">
        <v>109</v>
      </c>
      <c r="C66" s="36" t="s">
        <v>110</v>
      </c>
      <c r="D66" s="37" t="s">
        <v>143</v>
      </c>
      <c r="E66" s="38" t="s">
        <v>144</v>
      </c>
      <c r="F66" s="39"/>
      <c r="G66" s="40" t="s">
        <v>341</v>
      </c>
      <c r="H66" s="41" t="s">
        <v>342</v>
      </c>
      <c r="I66" s="38" t="s">
        <v>148</v>
      </c>
      <c r="J66" s="120">
        <v>2009</v>
      </c>
      <c r="K66" s="42">
        <v>0.75</v>
      </c>
      <c r="L66" s="130">
        <v>6</v>
      </c>
      <c r="M66" s="122">
        <v>1</v>
      </c>
      <c r="N66" s="259" t="s">
        <v>263</v>
      </c>
      <c r="O66" s="262">
        <v>120</v>
      </c>
      <c r="P66" s="111" t="s">
        <v>458</v>
      </c>
      <c r="Q66" s="112" t="s">
        <v>459</v>
      </c>
      <c r="R66" s="43" t="s">
        <v>262</v>
      </c>
      <c r="S66" s="169">
        <f>IF(R66="U",T66/1.2,T66)</f>
        <v>720</v>
      </c>
      <c r="T66" s="128">
        <f>O66*L66</f>
        <v>720</v>
      </c>
      <c r="U66" s="125"/>
      <c r="V66" s="44"/>
      <c r="W66" s="45">
        <f>V66*S66</f>
        <v>0</v>
      </c>
      <c r="X66" s="46">
        <f>T66*V66</f>
        <v>0</v>
      </c>
      <c r="Y66" s="33"/>
    </row>
    <row r="67" spans="1:25" ht="15.75" customHeight="1" x14ac:dyDescent="0.2">
      <c r="A67" s="34" t="s">
        <v>108</v>
      </c>
      <c r="B67" s="35" t="s">
        <v>109</v>
      </c>
      <c r="C67" s="36" t="s">
        <v>110</v>
      </c>
      <c r="D67" s="37" t="s">
        <v>143</v>
      </c>
      <c r="E67" s="38" t="s">
        <v>144</v>
      </c>
      <c r="F67" s="39"/>
      <c r="G67" s="40" t="s">
        <v>151</v>
      </c>
      <c r="H67" s="41" t="s">
        <v>343</v>
      </c>
      <c r="I67" s="38" t="s">
        <v>148</v>
      </c>
      <c r="J67" s="120">
        <v>2014</v>
      </c>
      <c r="K67" s="42">
        <v>1.5</v>
      </c>
      <c r="L67" s="130">
        <v>1</v>
      </c>
      <c r="M67" s="122">
        <v>1</v>
      </c>
      <c r="N67" s="259" t="s">
        <v>263</v>
      </c>
      <c r="O67" s="262">
        <v>136</v>
      </c>
      <c r="P67" s="111" t="s">
        <v>208</v>
      </c>
      <c r="Q67" s="112" t="s">
        <v>216</v>
      </c>
      <c r="R67" s="43" t="s">
        <v>262</v>
      </c>
      <c r="S67" s="169">
        <f>IF(R67="U",T67/1.2,T67)</f>
        <v>136</v>
      </c>
      <c r="T67" s="128">
        <f>O67*L67</f>
        <v>136</v>
      </c>
      <c r="U67" s="125"/>
      <c r="V67" s="44"/>
      <c r="W67" s="45">
        <f>V67*S67</f>
        <v>0</v>
      </c>
      <c r="X67" s="46">
        <f>T67*V67</f>
        <v>0</v>
      </c>
      <c r="Y67" s="33"/>
    </row>
    <row r="68" spans="1:25" ht="15.75" customHeight="1" x14ac:dyDescent="0.2">
      <c r="A68" s="34" t="s">
        <v>108</v>
      </c>
      <c r="B68" s="35" t="s">
        <v>109</v>
      </c>
      <c r="C68" s="36" t="s">
        <v>110</v>
      </c>
      <c r="D68" s="37" t="s">
        <v>143</v>
      </c>
      <c r="E68" s="38" t="s">
        <v>144</v>
      </c>
      <c r="F68" s="39"/>
      <c r="G68" s="40" t="s">
        <v>151</v>
      </c>
      <c r="H68" s="41" t="s">
        <v>344</v>
      </c>
      <c r="I68" s="38" t="s">
        <v>148</v>
      </c>
      <c r="J68" s="120">
        <v>2004</v>
      </c>
      <c r="K68" s="42">
        <v>1.5</v>
      </c>
      <c r="L68" s="130">
        <v>1</v>
      </c>
      <c r="M68" s="122">
        <v>1</v>
      </c>
      <c r="N68" s="259" t="s">
        <v>263</v>
      </c>
      <c r="O68" s="262">
        <v>314.5</v>
      </c>
      <c r="P68" s="111" t="s">
        <v>208</v>
      </c>
      <c r="Q68" s="112" t="s">
        <v>217</v>
      </c>
      <c r="R68" s="43" t="s">
        <v>262</v>
      </c>
      <c r="S68" s="169">
        <f>IF(R68="U",T68/1.2,T68)</f>
        <v>314.5</v>
      </c>
      <c r="T68" s="128">
        <f>O68*L68</f>
        <v>314.5</v>
      </c>
      <c r="U68" s="125"/>
      <c r="V68" s="44"/>
      <c r="W68" s="45">
        <f>V68*S68</f>
        <v>0</v>
      </c>
      <c r="X68" s="46">
        <f>T68*V68</f>
        <v>0</v>
      </c>
      <c r="Y68" s="33"/>
    </row>
    <row r="69" spans="1:25" ht="15.75" customHeight="1" x14ac:dyDescent="0.2">
      <c r="A69" s="34" t="s">
        <v>108</v>
      </c>
      <c r="B69" s="35" t="s">
        <v>109</v>
      </c>
      <c r="C69" s="36" t="s">
        <v>110</v>
      </c>
      <c r="D69" s="37" t="s">
        <v>143</v>
      </c>
      <c r="E69" s="38" t="s">
        <v>144</v>
      </c>
      <c r="F69" s="39"/>
      <c r="G69" s="40" t="s">
        <v>151</v>
      </c>
      <c r="H69" s="41" t="s">
        <v>344</v>
      </c>
      <c r="I69" s="38" t="s">
        <v>148</v>
      </c>
      <c r="J69" s="120">
        <v>2006</v>
      </c>
      <c r="K69" s="42">
        <v>1.5</v>
      </c>
      <c r="L69" s="130">
        <v>1</v>
      </c>
      <c r="M69" s="122">
        <v>1</v>
      </c>
      <c r="N69" s="259" t="s">
        <v>263</v>
      </c>
      <c r="O69" s="262">
        <v>272</v>
      </c>
      <c r="P69" s="111" t="s">
        <v>208</v>
      </c>
      <c r="Q69" s="112" t="s">
        <v>218</v>
      </c>
      <c r="R69" s="43" t="s">
        <v>262</v>
      </c>
      <c r="S69" s="169">
        <f>IF(R69="U",T69/1.2,T69)</f>
        <v>272</v>
      </c>
      <c r="T69" s="128">
        <f>O69*L69</f>
        <v>272</v>
      </c>
      <c r="U69" s="125"/>
      <c r="V69" s="44"/>
      <c r="W69" s="45">
        <f>V69*S69</f>
        <v>0</v>
      </c>
      <c r="X69" s="46">
        <f>T69*V69</f>
        <v>0</v>
      </c>
      <c r="Y69" s="33"/>
    </row>
    <row r="70" spans="1:25" ht="15.75" customHeight="1" x14ac:dyDescent="0.2">
      <c r="A70" s="34" t="s">
        <v>108</v>
      </c>
      <c r="B70" s="35" t="s">
        <v>109</v>
      </c>
      <c r="C70" s="36" t="s">
        <v>110</v>
      </c>
      <c r="D70" s="37" t="s">
        <v>143</v>
      </c>
      <c r="E70" s="38" t="s">
        <v>153</v>
      </c>
      <c r="F70" s="39"/>
      <c r="G70" s="40" t="s">
        <v>345</v>
      </c>
      <c r="H70" s="41" t="s">
        <v>346</v>
      </c>
      <c r="I70" s="38" t="s">
        <v>347</v>
      </c>
      <c r="J70" s="120">
        <v>1995</v>
      </c>
      <c r="K70" s="42">
        <v>3</v>
      </c>
      <c r="L70" s="130">
        <v>1</v>
      </c>
      <c r="M70" s="122">
        <v>1</v>
      </c>
      <c r="N70" s="259" t="s">
        <v>264</v>
      </c>
      <c r="O70" s="262">
        <v>314.5</v>
      </c>
      <c r="P70" s="111" t="s">
        <v>208</v>
      </c>
      <c r="Q70" s="112" t="s">
        <v>460</v>
      </c>
      <c r="R70" s="43" t="s">
        <v>262</v>
      </c>
      <c r="S70" s="169">
        <f>IF(R70="U",T70/1.2,T70)</f>
        <v>314.5</v>
      </c>
      <c r="T70" s="128">
        <f>O70*L70</f>
        <v>314.5</v>
      </c>
      <c r="U70" s="125"/>
      <c r="V70" s="44"/>
      <c r="W70" s="45">
        <f>V70*S70</f>
        <v>0</v>
      </c>
      <c r="X70" s="46">
        <f>T70*V70</f>
        <v>0</v>
      </c>
      <c r="Y70" s="33"/>
    </row>
    <row r="71" spans="1:25" ht="15.75" customHeight="1" x14ac:dyDescent="0.2">
      <c r="A71" s="34" t="s">
        <v>108</v>
      </c>
      <c r="B71" s="35" t="s">
        <v>109</v>
      </c>
      <c r="C71" s="36" t="s">
        <v>110</v>
      </c>
      <c r="D71" s="37" t="s">
        <v>143</v>
      </c>
      <c r="E71" s="38" t="s">
        <v>153</v>
      </c>
      <c r="F71" s="39"/>
      <c r="G71" s="40" t="s">
        <v>348</v>
      </c>
      <c r="H71" s="41" t="s">
        <v>507</v>
      </c>
      <c r="I71" s="38" t="s">
        <v>123</v>
      </c>
      <c r="J71" s="120">
        <v>2013</v>
      </c>
      <c r="K71" s="42">
        <v>1.5</v>
      </c>
      <c r="L71" s="130">
        <v>1</v>
      </c>
      <c r="M71" s="122">
        <v>1</v>
      </c>
      <c r="N71" s="259" t="s">
        <v>263</v>
      </c>
      <c r="O71" s="262">
        <v>95</v>
      </c>
      <c r="P71" s="111" t="s">
        <v>207</v>
      </c>
      <c r="Q71" s="112" t="s">
        <v>462</v>
      </c>
      <c r="R71" s="43" t="s">
        <v>262</v>
      </c>
      <c r="S71" s="169">
        <f>IF(R71="U",T71/1.2,T71)</f>
        <v>95</v>
      </c>
      <c r="T71" s="128">
        <f>O71*L71</f>
        <v>95</v>
      </c>
      <c r="U71" s="125"/>
      <c r="V71" s="44"/>
      <c r="W71" s="45">
        <f>V71*S71</f>
        <v>0</v>
      </c>
      <c r="X71" s="46">
        <f>T71*V71</f>
        <v>0</v>
      </c>
      <c r="Y71" s="33"/>
    </row>
    <row r="72" spans="1:25" ht="15.75" customHeight="1" x14ac:dyDescent="0.2">
      <c r="A72" s="34" t="s">
        <v>108</v>
      </c>
      <c r="B72" s="35" t="s">
        <v>109</v>
      </c>
      <c r="C72" s="36" t="s">
        <v>110</v>
      </c>
      <c r="D72" s="37" t="s">
        <v>143</v>
      </c>
      <c r="E72" s="38" t="s">
        <v>153</v>
      </c>
      <c r="F72" s="39"/>
      <c r="G72" s="40" t="s">
        <v>348</v>
      </c>
      <c r="H72" s="41" t="s">
        <v>508</v>
      </c>
      <c r="I72" s="38" t="s">
        <v>123</v>
      </c>
      <c r="J72" s="120">
        <v>2010</v>
      </c>
      <c r="K72" s="42">
        <v>1.5</v>
      </c>
      <c r="L72" s="130">
        <v>1</v>
      </c>
      <c r="M72" s="122">
        <v>1</v>
      </c>
      <c r="N72" s="259" t="s">
        <v>263</v>
      </c>
      <c r="O72" s="262">
        <v>900</v>
      </c>
      <c r="P72" s="111" t="s">
        <v>207</v>
      </c>
      <c r="Q72" s="112" t="s">
        <v>461</v>
      </c>
      <c r="R72" s="43" t="s">
        <v>262</v>
      </c>
      <c r="S72" s="169">
        <f>IF(R72="U",T72/1.2,T72)</f>
        <v>900</v>
      </c>
      <c r="T72" s="128">
        <f>O72*L72</f>
        <v>900</v>
      </c>
      <c r="U72" s="125"/>
      <c r="V72" s="44"/>
      <c r="W72" s="45">
        <f>V72*S72</f>
        <v>0</v>
      </c>
      <c r="X72" s="46">
        <f>T72*V72</f>
        <v>0</v>
      </c>
      <c r="Y72" s="33"/>
    </row>
    <row r="73" spans="1:25" ht="15.75" customHeight="1" x14ac:dyDescent="0.2">
      <c r="A73" s="34" t="s">
        <v>108</v>
      </c>
      <c r="B73" s="35" t="s">
        <v>109</v>
      </c>
      <c r="C73" s="36" t="s">
        <v>110</v>
      </c>
      <c r="D73" s="37" t="s">
        <v>143</v>
      </c>
      <c r="E73" s="38" t="s">
        <v>153</v>
      </c>
      <c r="F73" s="39"/>
      <c r="G73" s="40" t="s">
        <v>349</v>
      </c>
      <c r="H73" s="41" t="s">
        <v>350</v>
      </c>
      <c r="I73" s="38" t="s">
        <v>123</v>
      </c>
      <c r="J73" s="120">
        <v>1997</v>
      </c>
      <c r="K73" s="42">
        <v>1.5</v>
      </c>
      <c r="L73" s="130">
        <v>1</v>
      </c>
      <c r="M73" s="122">
        <v>1</v>
      </c>
      <c r="N73" s="259" t="s">
        <v>264</v>
      </c>
      <c r="O73" s="262">
        <v>67.5</v>
      </c>
      <c r="P73" s="111" t="s">
        <v>208</v>
      </c>
      <c r="Q73" s="112" t="s">
        <v>463</v>
      </c>
      <c r="R73" s="43" t="s">
        <v>262</v>
      </c>
      <c r="S73" s="169">
        <f>IF(R73="U",T73/1.2,T73)</f>
        <v>67.5</v>
      </c>
      <c r="T73" s="128">
        <f>O73*L73</f>
        <v>67.5</v>
      </c>
      <c r="U73" s="125"/>
      <c r="V73" s="44"/>
      <c r="W73" s="45">
        <f>V73*S73</f>
        <v>0</v>
      </c>
      <c r="X73" s="46">
        <f>T73*V73</f>
        <v>0</v>
      </c>
      <c r="Y73" s="33"/>
    </row>
    <row r="74" spans="1:25" ht="15.75" customHeight="1" x14ac:dyDescent="0.2">
      <c r="A74" s="34" t="s">
        <v>108</v>
      </c>
      <c r="B74" s="35" t="s">
        <v>109</v>
      </c>
      <c r="C74" s="36" t="s">
        <v>110</v>
      </c>
      <c r="D74" s="37" t="s">
        <v>143</v>
      </c>
      <c r="E74" s="38" t="s">
        <v>153</v>
      </c>
      <c r="F74" s="39"/>
      <c r="G74" s="40" t="s">
        <v>351</v>
      </c>
      <c r="H74" s="258" t="s">
        <v>352</v>
      </c>
      <c r="I74" s="38" t="s">
        <v>353</v>
      </c>
      <c r="J74" s="120">
        <v>1998</v>
      </c>
      <c r="K74" s="42">
        <v>0.75</v>
      </c>
      <c r="L74" s="130">
        <v>6</v>
      </c>
      <c r="M74" s="122">
        <v>1</v>
      </c>
      <c r="N74" s="259" t="s">
        <v>263</v>
      </c>
      <c r="O74" s="262">
        <v>1100</v>
      </c>
      <c r="P74" s="111" t="s">
        <v>522</v>
      </c>
      <c r="Q74" s="112" t="s">
        <v>523</v>
      </c>
      <c r="R74" s="43" t="s">
        <v>261</v>
      </c>
      <c r="S74" s="169">
        <f>IF(R74="U",T74/1.2,T74)</f>
        <v>5500</v>
      </c>
      <c r="T74" s="128">
        <f>O74*L74</f>
        <v>6600</v>
      </c>
      <c r="U74" s="125"/>
      <c r="V74" s="44"/>
      <c r="W74" s="45">
        <f>V74*S74</f>
        <v>0</v>
      </c>
      <c r="X74" s="46">
        <f>T74*V74</f>
        <v>0</v>
      </c>
      <c r="Y74" s="33"/>
    </row>
    <row r="75" spans="1:25" ht="15.75" customHeight="1" x14ac:dyDescent="0.2">
      <c r="A75" s="34" t="s">
        <v>108</v>
      </c>
      <c r="B75" s="35" t="s">
        <v>109</v>
      </c>
      <c r="C75" s="36" t="s">
        <v>110</v>
      </c>
      <c r="D75" s="37" t="s">
        <v>143</v>
      </c>
      <c r="E75" s="38" t="s">
        <v>153</v>
      </c>
      <c r="F75" s="39"/>
      <c r="G75" s="40" t="s">
        <v>351</v>
      </c>
      <c r="H75" s="258" t="s">
        <v>352</v>
      </c>
      <c r="I75" s="38" t="s">
        <v>353</v>
      </c>
      <c r="J75" s="120">
        <v>1999</v>
      </c>
      <c r="K75" s="42">
        <v>0.75</v>
      </c>
      <c r="L75" s="130">
        <v>6</v>
      </c>
      <c r="M75" s="122">
        <v>1</v>
      </c>
      <c r="N75" s="259" t="s">
        <v>263</v>
      </c>
      <c r="O75" s="262">
        <v>990</v>
      </c>
      <c r="P75" s="111" t="s">
        <v>522</v>
      </c>
      <c r="Q75" s="112" t="s">
        <v>523</v>
      </c>
      <c r="R75" s="43" t="s">
        <v>261</v>
      </c>
      <c r="S75" s="169">
        <f>IF(R75="U",T75/1.2,T75)</f>
        <v>4950</v>
      </c>
      <c r="T75" s="128">
        <f>O75*L75</f>
        <v>5940</v>
      </c>
      <c r="U75" s="125"/>
      <c r="V75" s="44"/>
      <c r="W75" s="45">
        <f>V75*S75</f>
        <v>0</v>
      </c>
      <c r="X75" s="46">
        <f>T75*V75</f>
        <v>0</v>
      </c>
      <c r="Y75" s="33"/>
    </row>
    <row r="76" spans="1:25" ht="15.75" customHeight="1" x14ac:dyDescent="0.2">
      <c r="A76" s="34" t="s">
        <v>108</v>
      </c>
      <c r="B76" s="35" t="s">
        <v>109</v>
      </c>
      <c r="C76" s="36" t="s">
        <v>110</v>
      </c>
      <c r="D76" s="37" t="s">
        <v>143</v>
      </c>
      <c r="E76" s="38" t="s">
        <v>153</v>
      </c>
      <c r="F76" s="39"/>
      <c r="G76" s="40" t="s">
        <v>351</v>
      </c>
      <c r="H76" s="258" t="s">
        <v>352</v>
      </c>
      <c r="I76" s="38" t="s">
        <v>353</v>
      </c>
      <c r="J76" s="120">
        <v>2004</v>
      </c>
      <c r="K76" s="42">
        <v>0.75</v>
      </c>
      <c r="L76" s="130">
        <v>3</v>
      </c>
      <c r="M76" s="122">
        <v>1</v>
      </c>
      <c r="N76" s="259" t="s">
        <v>263</v>
      </c>
      <c r="O76" s="262">
        <v>1200</v>
      </c>
      <c r="P76" s="111" t="s">
        <v>522</v>
      </c>
      <c r="Q76" s="112" t="s">
        <v>523</v>
      </c>
      <c r="R76" s="43" t="s">
        <v>261</v>
      </c>
      <c r="S76" s="169">
        <f>IF(R76="U",T76/1.2,T76)</f>
        <v>3000</v>
      </c>
      <c r="T76" s="128">
        <f>O76*L76</f>
        <v>3600</v>
      </c>
      <c r="U76" s="125"/>
      <c r="V76" s="44"/>
      <c r="W76" s="45">
        <f>V76*S76</f>
        <v>0</v>
      </c>
      <c r="X76" s="46">
        <f>T76*V76</f>
        <v>0</v>
      </c>
      <c r="Y76" s="33"/>
    </row>
    <row r="77" spans="1:25" ht="15.75" customHeight="1" x14ac:dyDescent="0.2">
      <c r="A77" s="34" t="s">
        <v>108</v>
      </c>
      <c r="B77" s="35" t="s">
        <v>109</v>
      </c>
      <c r="C77" s="36" t="s">
        <v>110</v>
      </c>
      <c r="D77" s="37" t="s">
        <v>143</v>
      </c>
      <c r="E77" s="38" t="s">
        <v>153</v>
      </c>
      <c r="F77" s="39"/>
      <c r="G77" s="40" t="s">
        <v>351</v>
      </c>
      <c r="H77" s="258" t="s">
        <v>352</v>
      </c>
      <c r="I77" s="38" t="s">
        <v>353</v>
      </c>
      <c r="J77" s="120">
        <v>2008</v>
      </c>
      <c r="K77" s="42">
        <v>0.75</v>
      </c>
      <c r="L77" s="130">
        <v>3</v>
      </c>
      <c r="M77" s="122">
        <v>1</v>
      </c>
      <c r="N77" s="259" t="s">
        <v>263</v>
      </c>
      <c r="O77" s="262">
        <v>1000</v>
      </c>
      <c r="P77" s="111" t="s">
        <v>522</v>
      </c>
      <c r="Q77" s="112" t="s">
        <v>523</v>
      </c>
      <c r="R77" s="43" t="s">
        <v>261</v>
      </c>
      <c r="S77" s="169">
        <f>IF(R77="U",T77/1.2,T77)</f>
        <v>2500</v>
      </c>
      <c r="T77" s="128">
        <f>O77*L77</f>
        <v>3000</v>
      </c>
      <c r="U77" s="125"/>
      <c r="V77" s="44"/>
      <c r="W77" s="45">
        <f>V77*S77</f>
        <v>0</v>
      </c>
      <c r="X77" s="46">
        <f>T77*V77</f>
        <v>0</v>
      </c>
      <c r="Y77" s="33"/>
    </row>
    <row r="78" spans="1:25" ht="15.75" customHeight="1" x14ac:dyDescent="0.2">
      <c r="A78" s="34" t="s">
        <v>108</v>
      </c>
      <c r="B78" s="35" t="s">
        <v>109</v>
      </c>
      <c r="C78" s="36" t="s">
        <v>110</v>
      </c>
      <c r="D78" s="37" t="s">
        <v>143</v>
      </c>
      <c r="E78" s="38" t="s">
        <v>153</v>
      </c>
      <c r="F78" s="39"/>
      <c r="G78" s="40" t="s">
        <v>351</v>
      </c>
      <c r="H78" s="41" t="s">
        <v>352</v>
      </c>
      <c r="I78" s="38" t="s">
        <v>353</v>
      </c>
      <c r="J78" s="120">
        <v>2009</v>
      </c>
      <c r="K78" s="42">
        <v>0.75</v>
      </c>
      <c r="L78" s="130">
        <v>3</v>
      </c>
      <c r="M78" s="122">
        <v>1</v>
      </c>
      <c r="N78" s="259" t="s">
        <v>263</v>
      </c>
      <c r="O78" s="262">
        <v>960</v>
      </c>
      <c r="P78" s="111" t="s">
        <v>464</v>
      </c>
      <c r="Q78" s="112" t="s">
        <v>465</v>
      </c>
      <c r="R78" s="43" t="s">
        <v>262</v>
      </c>
      <c r="S78" s="169">
        <f>IF(R78="U",T78/1.2,T78)</f>
        <v>2880</v>
      </c>
      <c r="T78" s="128">
        <f>O78*L78</f>
        <v>2880</v>
      </c>
      <c r="U78" s="125"/>
      <c r="V78" s="44"/>
      <c r="W78" s="45">
        <f>V78*S78</f>
        <v>0</v>
      </c>
      <c r="X78" s="46">
        <f>T78*V78</f>
        <v>0</v>
      </c>
      <c r="Y78" s="33"/>
    </row>
    <row r="79" spans="1:25" ht="15.75" customHeight="1" x14ac:dyDescent="0.2">
      <c r="A79" s="34" t="s">
        <v>108</v>
      </c>
      <c r="B79" s="35" t="s">
        <v>109</v>
      </c>
      <c r="C79" s="36" t="s">
        <v>110</v>
      </c>
      <c r="D79" s="37" t="s">
        <v>143</v>
      </c>
      <c r="E79" s="38" t="s">
        <v>153</v>
      </c>
      <c r="F79" s="39"/>
      <c r="G79" s="40" t="s">
        <v>351</v>
      </c>
      <c r="H79" s="258" t="s">
        <v>352</v>
      </c>
      <c r="I79" s="38" t="s">
        <v>353</v>
      </c>
      <c r="J79" s="120">
        <v>2012</v>
      </c>
      <c r="K79" s="42">
        <v>0.75</v>
      </c>
      <c r="L79" s="130">
        <v>3</v>
      </c>
      <c r="M79" s="122">
        <v>1</v>
      </c>
      <c r="N79" s="259" t="s">
        <v>263</v>
      </c>
      <c r="O79" s="262">
        <v>890</v>
      </c>
      <c r="P79" s="111" t="s">
        <v>522</v>
      </c>
      <c r="Q79" s="112" t="s">
        <v>523</v>
      </c>
      <c r="R79" s="43" t="s">
        <v>261</v>
      </c>
      <c r="S79" s="169">
        <f>IF(R79="U",T79/1.2,T79)</f>
        <v>2225</v>
      </c>
      <c r="T79" s="128">
        <f>O79*L79</f>
        <v>2670</v>
      </c>
      <c r="U79" s="125"/>
      <c r="V79" s="44"/>
      <c r="W79" s="45">
        <f>V79*S79</f>
        <v>0</v>
      </c>
      <c r="X79" s="46">
        <f>T79*V79</f>
        <v>0</v>
      </c>
      <c r="Y79" s="33"/>
    </row>
    <row r="80" spans="1:25" ht="15.75" customHeight="1" x14ac:dyDescent="0.2">
      <c r="A80" s="34" t="s">
        <v>108</v>
      </c>
      <c r="B80" s="35" t="s">
        <v>109</v>
      </c>
      <c r="C80" s="36" t="s">
        <v>110</v>
      </c>
      <c r="D80" s="37" t="s">
        <v>143</v>
      </c>
      <c r="E80" s="38" t="s">
        <v>153</v>
      </c>
      <c r="F80" s="39"/>
      <c r="G80" s="40" t="s">
        <v>351</v>
      </c>
      <c r="H80" s="258" t="s">
        <v>352</v>
      </c>
      <c r="I80" s="38" t="s">
        <v>353</v>
      </c>
      <c r="J80" s="120">
        <v>2014</v>
      </c>
      <c r="K80" s="42">
        <v>0.75</v>
      </c>
      <c r="L80" s="130">
        <v>3</v>
      </c>
      <c r="M80" s="122">
        <v>1</v>
      </c>
      <c r="N80" s="259" t="s">
        <v>263</v>
      </c>
      <c r="O80" s="262">
        <v>800</v>
      </c>
      <c r="P80" s="111" t="s">
        <v>522</v>
      </c>
      <c r="Q80" s="112" t="s">
        <v>523</v>
      </c>
      <c r="R80" s="43" t="s">
        <v>261</v>
      </c>
      <c r="S80" s="169">
        <f>IF(R80="U",T80/1.2,T80)</f>
        <v>2000</v>
      </c>
      <c r="T80" s="128">
        <f>O80*L80</f>
        <v>2400</v>
      </c>
      <c r="U80" s="125"/>
      <c r="V80" s="44"/>
      <c r="W80" s="45">
        <f>V80*S80</f>
        <v>0</v>
      </c>
      <c r="X80" s="46">
        <f>T80*V80</f>
        <v>0</v>
      </c>
      <c r="Y80" s="33"/>
    </row>
    <row r="81" spans="1:25" ht="15.75" customHeight="1" x14ac:dyDescent="0.2">
      <c r="A81" s="34" t="s">
        <v>108</v>
      </c>
      <c r="B81" s="35" t="s">
        <v>109</v>
      </c>
      <c r="C81" s="36" t="s">
        <v>110</v>
      </c>
      <c r="D81" s="37" t="s">
        <v>143</v>
      </c>
      <c r="E81" s="38" t="s">
        <v>153</v>
      </c>
      <c r="F81" s="39"/>
      <c r="G81" s="40" t="s">
        <v>518</v>
      </c>
      <c r="H81" s="258" t="s">
        <v>519</v>
      </c>
      <c r="I81" s="38" t="s">
        <v>123</v>
      </c>
      <c r="J81" s="120">
        <v>2007</v>
      </c>
      <c r="K81" s="42">
        <v>0.75</v>
      </c>
      <c r="L81" s="130">
        <v>6</v>
      </c>
      <c r="M81" s="122">
        <v>2</v>
      </c>
      <c r="N81" s="259" t="s">
        <v>263</v>
      </c>
      <c r="O81" s="262">
        <v>300</v>
      </c>
      <c r="P81" s="111" t="s">
        <v>522</v>
      </c>
      <c r="Q81" s="112" t="s">
        <v>523</v>
      </c>
      <c r="R81" s="43" t="s">
        <v>261</v>
      </c>
      <c r="S81" s="169">
        <f>IF(R81="U",T81/1.2,T81)</f>
        <v>1500</v>
      </c>
      <c r="T81" s="128">
        <f>O81*L81</f>
        <v>1800</v>
      </c>
      <c r="U81" s="125"/>
      <c r="V81" s="44"/>
      <c r="W81" s="45">
        <f>V81*S81</f>
        <v>0</v>
      </c>
      <c r="X81" s="46">
        <f>T81*V81</f>
        <v>0</v>
      </c>
      <c r="Y81" s="33"/>
    </row>
    <row r="82" spans="1:25" ht="15.75" customHeight="1" x14ac:dyDescent="0.2">
      <c r="A82" s="34" t="s">
        <v>108</v>
      </c>
      <c r="B82" s="35" t="s">
        <v>109</v>
      </c>
      <c r="C82" s="36" t="s">
        <v>110</v>
      </c>
      <c r="D82" s="37" t="s">
        <v>143</v>
      </c>
      <c r="E82" s="38" t="s">
        <v>153</v>
      </c>
      <c r="F82" s="39"/>
      <c r="G82" s="40" t="s">
        <v>354</v>
      </c>
      <c r="H82" s="41" t="s">
        <v>355</v>
      </c>
      <c r="I82" s="38" t="s">
        <v>353</v>
      </c>
      <c r="J82" s="120">
        <v>2015</v>
      </c>
      <c r="K82" s="42">
        <v>0.75</v>
      </c>
      <c r="L82" s="130">
        <v>1</v>
      </c>
      <c r="M82" s="122">
        <v>2</v>
      </c>
      <c r="N82" s="259" t="s">
        <v>264</v>
      </c>
      <c r="O82" s="262">
        <v>480</v>
      </c>
      <c r="P82" s="111" t="s">
        <v>194</v>
      </c>
      <c r="Q82" s="112" t="s">
        <v>466</v>
      </c>
      <c r="R82" s="43" t="s">
        <v>262</v>
      </c>
      <c r="S82" s="169">
        <f>IF(R82="U",T82/1.2,T82)</f>
        <v>480</v>
      </c>
      <c r="T82" s="128">
        <f>O82*L82</f>
        <v>480</v>
      </c>
      <c r="U82" s="125"/>
      <c r="V82" s="44"/>
      <c r="W82" s="45">
        <f>V82*S82</f>
        <v>0</v>
      </c>
      <c r="X82" s="46">
        <f>T82*V82</f>
        <v>0</v>
      </c>
      <c r="Y82" s="33"/>
    </row>
    <row r="83" spans="1:25" ht="15.75" customHeight="1" x14ac:dyDescent="0.2">
      <c r="A83" s="34" t="s">
        <v>108</v>
      </c>
      <c r="B83" s="35" t="s">
        <v>109</v>
      </c>
      <c r="C83" s="36" t="s">
        <v>110</v>
      </c>
      <c r="D83" s="37" t="s">
        <v>143</v>
      </c>
      <c r="E83" s="38" t="s">
        <v>153</v>
      </c>
      <c r="F83" s="39"/>
      <c r="G83" s="40" t="s">
        <v>356</v>
      </c>
      <c r="H83" s="41" t="s">
        <v>357</v>
      </c>
      <c r="I83" s="38" t="s">
        <v>353</v>
      </c>
      <c r="J83" s="120">
        <v>2010</v>
      </c>
      <c r="K83" s="42">
        <v>1.5</v>
      </c>
      <c r="L83" s="130">
        <v>1</v>
      </c>
      <c r="M83" s="122">
        <v>1</v>
      </c>
      <c r="N83" s="259" t="s">
        <v>264</v>
      </c>
      <c r="O83" s="262">
        <v>500</v>
      </c>
      <c r="P83" s="111" t="s">
        <v>207</v>
      </c>
      <c r="Q83" s="112" t="s">
        <v>467</v>
      </c>
      <c r="R83" s="43" t="s">
        <v>262</v>
      </c>
      <c r="S83" s="169">
        <f>IF(R83="U",T83/1.2,T83)</f>
        <v>500</v>
      </c>
      <c r="T83" s="128">
        <f>O83*L83</f>
        <v>500</v>
      </c>
      <c r="U83" s="125"/>
      <c r="V83" s="44"/>
      <c r="W83" s="45">
        <f>V83*S83</f>
        <v>0</v>
      </c>
      <c r="X83" s="46">
        <f>T83*V83</f>
        <v>0</v>
      </c>
      <c r="Y83" s="33"/>
    </row>
    <row r="84" spans="1:25" ht="15.75" customHeight="1" x14ac:dyDescent="0.2">
      <c r="A84" s="34" t="s">
        <v>108</v>
      </c>
      <c r="B84" s="35" t="s">
        <v>109</v>
      </c>
      <c r="C84" s="36" t="s">
        <v>110</v>
      </c>
      <c r="D84" s="37" t="s">
        <v>152</v>
      </c>
      <c r="E84" s="38" t="s">
        <v>153</v>
      </c>
      <c r="F84" s="39"/>
      <c r="G84" s="40" t="s">
        <v>154</v>
      </c>
      <c r="H84" s="41" t="s">
        <v>358</v>
      </c>
      <c r="I84" s="38" t="s">
        <v>123</v>
      </c>
      <c r="J84" s="120">
        <v>1988</v>
      </c>
      <c r="K84" s="42">
        <v>3</v>
      </c>
      <c r="L84" s="130">
        <v>1</v>
      </c>
      <c r="M84" s="122">
        <v>1</v>
      </c>
      <c r="N84" s="259" t="s">
        <v>263</v>
      </c>
      <c r="O84" s="262">
        <v>270</v>
      </c>
      <c r="P84" s="111" t="s">
        <v>208</v>
      </c>
      <c r="Q84" s="112" t="s">
        <v>220</v>
      </c>
      <c r="R84" s="43" t="s">
        <v>262</v>
      </c>
      <c r="S84" s="169">
        <f>IF(R84="U",T84/1.2,T84)</f>
        <v>270</v>
      </c>
      <c r="T84" s="128">
        <f>O84*L84</f>
        <v>270</v>
      </c>
      <c r="U84" s="125"/>
      <c r="V84" s="44"/>
      <c r="W84" s="45">
        <f>V84*S84</f>
        <v>0</v>
      </c>
      <c r="X84" s="46">
        <f>T84*V84</f>
        <v>0</v>
      </c>
      <c r="Y84" s="33"/>
    </row>
    <row r="85" spans="1:25" ht="15.75" customHeight="1" x14ac:dyDescent="0.2">
      <c r="A85" s="34" t="s">
        <v>108</v>
      </c>
      <c r="B85" s="35" t="s">
        <v>109</v>
      </c>
      <c r="C85" s="36" t="s">
        <v>110</v>
      </c>
      <c r="D85" s="37" t="s">
        <v>155</v>
      </c>
      <c r="E85" s="38" t="s">
        <v>157</v>
      </c>
      <c r="F85" s="39"/>
      <c r="G85" s="40" t="s">
        <v>158</v>
      </c>
      <c r="H85" s="41" t="s">
        <v>359</v>
      </c>
      <c r="I85" s="38" t="s">
        <v>159</v>
      </c>
      <c r="J85" s="120">
        <v>2011</v>
      </c>
      <c r="K85" s="42">
        <v>3</v>
      </c>
      <c r="L85" s="130">
        <v>1</v>
      </c>
      <c r="M85" s="122">
        <v>1</v>
      </c>
      <c r="N85" s="259" t="s">
        <v>263</v>
      </c>
      <c r="O85" s="262">
        <v>238</v>
      </c>
      <c r="P85" s="111" t="s">
        <v>208</v>
      </c>
      <c r="Q85" s="112" t="s">
        <v>222</v>
      </c>
      <c r="R85" s="43" t="s">
        <v>262</v>
      </c>
      <c r="S85" s="169">
        <f>IF(R85="U",T85/1.2,T85)</f>
        <v>238</v>
      </c>
      <c r="T85" s="128">
        <f>O85*L85</f>
        <v>238</v>
      </c>
      <c r="U85" s="125"/>
      <c r="V85" s="44"/>
      <c r="W85" s="45">
        <f>V85*S85</f>
        <v>0</v>
      </c>
      <c r="X85" s="46">
        <f>T85*V85</f>
        <v>0</v>
      </c>
      <c r="Y85" s="33"/>
    </row>
    <row r="86" spans="1:25" ht="15.75" customHeight="1" x14ac:dyDescent="0.2">
      <c r="A86" s="34" t="s">
        <v>108</v>
      </c>
      <c r="B86" s="35" t="s">
        <v>109</v>
      </c>
      <c r="C86" s="36" t="s">
        <v>110</v>
      </c>
      <c r="D86" s="37" t="s">
        <v>155</v>
      </c>
      <c r="E86" s="38" t="s">
        <v>160</v>
      </c>
      <c r="F86" s="39"/>
      <c r="G86" s="40" t="s">
        <v>161</v>
      </c>
      <c r="H86" s="258" t="s">
        <v>360</v>
      </c>
      <c r="I86" s="38" t="s">
        <v>123</v>
      </c>
      <c r="J86" s="120">
        <v>2002</v>
      </c>
      <c r="K86" s="42">
        <v>12</v>
      </c>
      <c r="L86" s="130">
        <v>1</v>
      </c>
      <c r="M86" s="122">
        <v>1</v>
      </c>
      <c r="N86" s="259" t="s">
        <v>264</v>
      </c>
      <c r="O86" s="262">
        <v>2575</v>
      </c>
      <c r="P86" s="111" t="s">
        <v>468</v>
      </c>
      <c r="Q86" s="112" t="s">
        <v>469</v>
      </c>
      <c r="R86" s="43" t="s">
        <v>261</v>
      </c>
      <c r="S86" s="169">
        <f>IF(R86="U",T86/1.2,T86)</f>
        <v>2145.8333333333335</v>
      </c>
      <c r="T86" s="128">
        <f>O86*L86</f>
        <v>2575</v>
      </c>
      <c r="U86" s="125"/>
      <c r="V86" s="44"/>
      <c r="W86" s="45">
        <f>V86*S86</f>
        <v>0</v>
      </c>
      <c r="X86" s="46">
        <f>T86*V86</f>
        <v>0</v>
      </c>
      <c r="Y86" s="33"/>
    </row>
    <row r="87" spans="1:25" ht="15.75" customHeight="1" x14ac:dyDescent="0.2">
      <c r="A87" s="34" t="s">
        <v>108</v>
      </c>
      <c r="B87" s="35" t="s">
        <v>109</v>
      </c>
      <c r="C87" s="36" t="s">
        <v>110</v>
      </c>
      <c r="D87" s="37" t="s">
        <v>155</v>
      </c>
      <c r="E87" s="38" t="s">
        <v>160</v>
      </c>
      <c r="F87" s="39"/>
      <c r="G87" s="40" t="s">
        <v>161</v>
      </c>
      <c r="H87" s="258" t="s">
        <v>360</v>
      </c>
      <c r="I87" s="38" t="s">
        <v>123</v>
      </c>
      <c r="J87" s="120">
        <v>2013</v>
      </c>
      <c r="K87" s="42">
        <v>1.5</v>
      </c>
      <c r="L87" s="130">
        <v>1</v>
      </c>
      <c r="M87" s="122">
        <v>2</v>
      </c>
      <c r="N87" s="259" t="s">
        <v>264</v>
      </c>
      <c r="O87" s="262">
        <v>160</v>
      </c>
      <c r="P87" s="111" t="s">
        <v>208</v>
      </c>
      <c r="Q87" s="112" t="s">
        <v>223</v>
      </c>
      <c r="R87" s="43" t="s">
        <v>261</v>
      </c>
      <c r="S87" s="169">
        <f>IF(R87="U",T87/1.2,T87)</f>
        <v>133.33333333333334</v>
      </c>
      <c r="T87" s="128">
        <f>O87*L87</f>
        <v>160</v>
      </c>
      <c r="U87" s="125"/>
      <c r="V87" s="44"/>
      <c r="W87" s="45">
        <f>V87*S87</f>
        <v>0</v>
      </c>
      <c r="X87" s="46">
        <f>T87*V87</f>
        <v>0</v>
      </c>
      <c r="Y87" s="33"/>
    </row>
    <row r="88" spans="1:25" ht="15.75" customHeight="1" x14ac:dyDescent="0.2">
      <c r="A88" s="34" t="s">
        <v>108</v>
      </c>
      <c r="B88" s="35" t="s">
        <v>109</v>
      </c>
      <c r="C88" s="36" t="s">
        <v>110</v>
      </c>
      <c r="D88" s="37" t="s">
        <v>155</v>
      </c>
      <c r="E88" s="38" t="s">
        <v>160</v>
      </c>
      <c r="F88" s="39"/>
      <c r="G88" s="40" t="s">
        <v>361</v>
      </c>
      <c r="H88" s="258" t="s">
        <v>510</v>
      </c>
      <c r="I88" s="38" t="s">
        <v>123</v>
      </c>
      <c r="J88" s="120">
        <v>2011</v>
      </c>
      <c r="K88" s="42" t="s">
        <v>362</v>
      </c>
      <c r="L88" s="130">
        <v>9</v>
      </c>
      <c r="M88" s="122">
        <v>1</v>
      </c>
      <c r="N88" s="259" t="s">
        <v>263</v>
      </c>
      <c r="O88" s="262" t="s">
        <v>156</v>
      </c>
      <c r="P88" s="111" t="s">
        <v>221</v>
      </c>
      <c r="Q88" s="112" t="s">
        <v>470</v>
      </c>
      <c r="R88" s="43" t="s">
        <v>261</v>
      </c>
      <c r="S88" s="169">
        <f>IF(R88="U",T88/1.2,T88)</f>
        <v>262.5</v>
      </c>
      <c r="T88" s="128">
        <v>315</v>
      </c>
      <c r="U88" s="125"/>
      <c r="V88" s="44"/>
      <c r="W88" s="45">
        <f>V88*S88</f>
        <v>0</v>
      </c>
      <c r="X88" s="46">
        <f>T88*V88</f>
        <v>0</v>
      </c>
      <c r="Y88" s="33"/>
    </row>
    <row r="89" spans="1:25" ht="15.75" customHeight="1" x14ac:dyDescent="0.2">
      <c r="A89" s="34" t="s">
        <v>108</v>
      </c>
      <c r="B89" s="35" t="s">
        <v>109</v>
      </c>
      <c r="C89" s="36" t="s">
        <v>110</v>
      </c>
      <c r="D89" s="37" t="s">
        <v>155</v>
      </c>
      <c r="E89" s="38" t="s">
        <v>160</v>
      </c>
      <c r="F89" s="39"/>
      <c r="G89" s="40" t="s">
        <v>361</v>
      </c>
      <c r="H89" s="258" t="s">
        <v>510</v>
      </c>
      <c r="I89" s="38" t="s">
        <v>123</v>
      </c>
      <c r="J89" s="120">
        <v>2013</v>
      </c>
      <c r="K89" s="42" t="s">
        <v>362</v>
      </c>
      <c r="L89" s="130">
        <v>9</v>
      </c>
      <c r="M89" s="122">
        <v>3</v>
      </c>
      <c r="N89" s="259" t="s">
        <v>263</v>
      </c>
      <c r="O89" s="262" t="s">
        <v>156</v>
      </c>
      <c r="P89" s="111" t="s">
        <v>221</v>
      </c>
      <c r="Q89" s="112" t="s">
        <v>471</v>
      </c>
      <c r="R89" s="43" t="s">
        <v>261</v>
      </c>
      <c r="S89" s="169">
        <f>IF(R89="U",T89/1.2,T89)</f>
        <v>262.5</v>
      </c>
      <c r="T89" s="128">
        <v>315</v>
      </c>
      <c r="U89" s="125"/>
      <c r="V89" s="44"/>
      <c r="W89" s="45">
        <f>V89*S89</f>
        <v>0</v>
      </c>
      <c r="X89" s="46">
        <f>T89*V89</f>
        <v>0</v>
      </c>
      <c r="Y89" s="33"/>
    </row>
    <row r="90" spans="1:25" ht="15.75" customHeight="1" x14ac:dyDescent="0.2">
      <c r="A90" s="34" t="s">
        <v>108</v>
      </c>
      <c r="B90" s="35" t="s">
        <v>109</v>
      </c>
      <c r="C90" s="36" t="s">
        <v>110</v>
      </c>
      <c r="D90" s="37" t="s">
        <v>155</v>
      </c>
      <c r="E90" s="38" t="s">
        <v>160</v>
      </c>
      <c r="F90" s="39"/>
      <c r="G90" s="40" t="s">
        <v>363</v>
      </c>
      <c r="H90" s="258" t="s">
        <v>364</v>
      </c>
      <c r="I90" s="38" t="s">
        <v>159</v>
      </c>
      <c r="J90" s="120">
        <v>2015</v>
      </c>
      <c r="K90" s="42">
        <v>0.75</v>
      </c>
      <c r="L90" s="130">
        <v>6</v>
      </c>
      <c r="M90" s="122">
        <v>1</v>
      </c>
      <c r="N90" s="259" t="s">
        <v>263</v>
      </c>
      <c r="O90" s="262">
        <v>55</v>
      </c>
      <c r="P90" s="111" t="s">
        <v>241</v>
      </c>
      <c r="Q90" s="112" t="s">
        <v>472</v>
      </c>
      <c r="R90" s="43" t="s">
        <v>261</v>
      </c>
      <c r="S90" s="169">
        <f>IF(R90="U",T90/1.2,T90)</f>
        <v>275</v>
      </c>
      <c r="T90" s="128">
        <f>O90*L90</f>
        <v>330</v>
      </c>
      <c r="U90" s="125"/>
      <c r="V90" s="44"/>
      <c r="W90" s="45">
        <f>V90*S90</f>
        <v>0</v>
      </c>
      <c r="X90" s="46">
        <f>T90*V90</f>
        <v>0</v>
      </c>
      <c r="Y90" s="33"/>
    </row>
    <row r="91" spans="1:25" ht="15.75" customHeight="1" x14ac:dyDescent="0.2">
      <c r="A91" s="34" t="s">
        <v>108</v>
      </c>
      <c r="B91" s="35" t="s">
        <v>109</v>
      </c>
      <c r="C91" s="36" t="s">
        <v>110</v>
      </c>
      <c r="D91" s="37" t="s">
        <v>155</v>
      </c>
      <c r="E91" s="38" t="s">
        <v>162</v>
      </c>
      <c r="F91" s="39"/>
      <c r="G91" s="40" t="s">
        <v>365</v>
      </c>
      <c r="H91" s="258" t="s">
        <v>366</v>
      </c>
      <c r="I91" s="38" t="s">
        <v>123</v>
      </c>
      <c r="J91" s="120">
        <v>2012</v>
      </c>
      <c r="K91" s="42">
        <v>6</v>
      </c>
      <c r="L91" s="130">
        <v>1</v>
      </c>
      <c r="M91" s="122">
        <v>1</v>
      </c>
      <c r="N91" s="259" t="s">
        <v>264</v>
      </c>
      <c r="O91" s="262">
        <v>495</v>
      </c>
      <c r="P91" s="111" t="s">
        <v>468</v>
      </c>
      <c r="Q91" s="112" t="s">
        <v>473</v>
      </c>
      <c r="R91" s="43" t="s">
        <v>261</v>
      </c>
      <c r="S91" s="169">
        <f>IF(R91="U",T91/1.2,T91)</f>
        <v>412.5</v>
      </c>
      <c r="T91" s="128">
        <f>O91*L91</f>
        <v>495</v>
      </c>
      <c r="U91" s="125"/>
      <c r="V91" s="44"/>
      <c r="W91" s="45">
        <f>V91*S91</f>
        <v>0</v>
      </c>
      <c r="X91" s="46">
        <f>T91*V91</f>
        <v>0</v>
      </c>
      <c r="Y91" s="33"/>
    </row>
    <row r="92" spans="1:25" ht="15.75" customHeight="1" x14ac:dyDescent="0.2">
      <c r="A92" s="34" t="s">
        <v>108</v>
      </c>
      <c r="B92" s="35" t="s">
        <v>109</v>
      </c>
      <c r="C92" s="36" t="s">
        <v>110</v>
      </c>
      <c r="D92" s="37" t="s">
        <v>155</v>
      </c>
      <c r="E92" s="38" t="s">
        <v>162</v>
      </c>
      <c r="F92" s="39"/>
      <c r="G92" s="40" t="s">
        <v>163</v>
      </c>
      <c r="H92" s="258" t="s">
        <v>367</v>
      </c>
      <c r="I92" s="38" t="s">
        <v>123</v>
      </c>
      <c r="J92" s="120">
        <v>2013</v>
      </c>
      <c r="K92" s="42">
        <v>0.75</v>
      </c>
      <c r="L92" s="130">
        <v>6</v>
      </c>
      <c r="M92" s="122">
        <v>1</v>
      </c>
      <c r="N92" s="259" t="s">
        <v>263</v>
      </c>
      <c r="O92" s="262">
        <v>105</v>
      </c>
      <c r="P92" s="111" t="s">
        <v>474</v>
      </c>
      <c r="Q92" s="112" t="s">
        <v>475</v>
      </c>
      <c r="R92" s="43" t="s">
        <v>261</v>
      </c>
      <c r="S92" s="169">
        <f>IF(R92="U",T92/1.2,T92)</f>
        <v>525</v>
      </c>
      <c r="T92" s="128">
        <f>O92*L92</f>
        <v>630</v>
      </c>
      <c r="U92" s="125"/>
      <c r="V92" s="44"/>
      <c r="W92" s="45">
        <f>V92*S92</f>
        <v>0</v>
      </c>
      <c r="X92" s="46">
        <f>T92*V92</f>
        <v>0</v>
      </c>
      <c r="Y92" s="33"/>
    </row>
    <row r="93" spans="1:25" ht="15.75" customHeight="1" x14ac:dyDescent="0.2">
      <c r="A93" s="34" t="s">
        <v>108</v>
      </c>
      <c r="B93" s="35" t="s">
        <v>115</v>
      </c>
      <c r="C93" s="36" t="s">
        <v>110</v>
      </c>
      <c r="D93" s="37" t="s">
        <v>155</v>
      </c>
      <c r="E93" s="38" t="s">
        <v>164</v>
      </c>
      <c r="F93" s="39"/>
      <c r="G93" s="40" t="s">
        <v>165</v>
      </c>
      <c r="H93" s="258" t="s">
        <v>368</v>
      </c>
      <c r="I93" s="38" t="s">
        <v>166</v>
      </c>
      <c r="J93" s="120">
        <v>2015</v>
      </c>
      <c r="K93" s="42">
        <v>1.5</v>
      </c>
      <c r="L93" s="130">
        <v>1</v>
      </c>
      <c r="M93" s="122">
        <v>2</v>
      </c>
      <c r="N93" s="259" t="s">
        <v>263</v>
      </c>
      <c r="O93" s="262">
        <v>150</v>
      </c>
      <c r="P93" s="111" t="s">
        <v>208</v>
      </c>
      <c r="Q93" s="112" t="s">
        <v>234</v>
      </c>
      <c r="R93" s="43" t="s">
        <v>262</v>
      </c>
      <c r="S93" s="169">
        <f>IF(R93="U",T93/1.2,T93)</f>
        <v>150</v>
      </c>
      <c r="T93" s="128">
        <f>O93*L93</f>
        <v>150</v>
      </c>
      <c r="U93" s="125"/>
      <c r="V93" s="44"/>
      <c r="W93" s="45">
        <f>V93*S93</f>
        <v>0</v>
      </c>
      <c r="X93" s="46">
        <f>T93*V93</f>
        <v>0</v>
      </c>
      <c r="Y93" s="33"/>
    </row>
    <row r="94" spans="1:25" ht="15.75" customHeight="1" x14ac:dyDescent="0.2">
      <c r="A94" s="34" t="s">
        <v>108</v>
      </c>
      <c r="B94" s="35" t="s">
        <v>115</v>
      </c>
      <c r="C94" s="36" t="s">
        <v>110</v>
      </c>
      <c r="D94" s="37" t="s">
        <v>155</v>
      </c>
      <c r="E94" s="38" t="s">
        <v>164</v>
      </c>
      <c r="F94" s="39"/>
      <c r="G94" s="40" t="s">
        <v>165</v>
      </c>
      <c r="H94" s="258" t="s">
        <v>368</v>
      </c>
      <c r="I94" s="38" t="s">
        <v>166</v>
      </c>
      <c r="J94" s="120">
        <v>2017</v>
      </c>
      <c r="K94" s="42">
        <v>0.75</v>
      </c>
      <c r="L94" s="130">
        <v>6</v>
      </c>
      <c r="M94" s="122">
        <v>2</v>
      </c>
      <c r="N94" s="259" t="s">
        <v>263</v>
      </c>
      <c r="O94" s="262">
        <v>62</v>
      </c>
      <c r="P94" s="111" t="s">
        <v>449</v>
      </c>
      <c r="Q94" s="112" t="s">
        <v>224</v>
      </c>
      <c r="R94" s="43" t="s">
        <v>261</v>
      </c>
      <c r="S94" s="169">
        <f>IF(R94="U",T94/1.2,T94)</f>
        <v>310</v>
      </c>
      <c r="T94" s="128">
        <f>O94*L94</f>
        <v>372</v>
      </c>
      <c r="U94" s="125"/>
      <c r="V94" s="44"/>
      <c r="W94" s="45">
        <f>V94*S94</f>
        <v>0</v>
      </c>
      <c r="X94" s="46">
        <f>T94*V94</f>
        <v>0</v>
      </c>
      <c r="Y94" s="33"/>
    </row>
    <row r="95" spans="1:25" ht="15.75" customHeight="1" x14ac:dyDescent="0.2">
      <c r="A95" s="34" t="s">
        <v>108</v>
      </c>
      <c r="B95" s="35" t="s">
        <v>115</v>
      </c>
      <c r="C95" s="36" t="s">
        <v>110</v>
      </c>
      <c r="D95" s="37" t="s">
        <v>155</v>
      </c>
      <c r="E95" s="38" t="s">
        <v>164</v>
      </c>
      <c r="F95" s="39"/>
      <c r="G95" s="40" t="s">
        <v>165</v>
      </c>
      <c r="H95" s="258" t="s">
        <v>368</v>
      </c>
      <c r="I95" s="38" t="s">
        <v>166</v>
      </c>
      <c r="J95" s="120">
        <v>2017</v>
      </c>
      <c r="K95" s="42">
        <v>1.5</v>
      </c>
      <c r="L95" s="130">
        <v>1</v>
      </c>
      <c r="M95" s="122">
        <v>2</v>
      </c>
      <c r="N95" s="259" t="s">
        <v>263</v>
      </c>
      <c r="O95" s="262">
        <v>135</v>
      </c>
      <c r="P95" s="111" t="s">
        <v>455</v>
      </c>
      <c r="Q95" s="112" t="s">
        <v>225</v>
      </c>
      <c r="R95" s="43" t="s">
        <v>261</v>
      </c>
      <c r="S95" s="169">
        <f>IF(R95="U",T95/1.2,T95)</f>
        <v>112.5</v>
      </c>
      <c r="T95" s="128">
        <f>O95*L95</f>
        <v>135</v>
      </c>
      <c r="U95" s="125"/>
      <c r="V95" s="44"/>
      <c r="W95" s="45">
        <f>V95*S95</f>
        <v>0</v>
      </c>
      <c r="X95" s="46">
        <f>T95*V95</f>
        <v>0</v>
      </c>
      <c r="Y95" s="33"/>
    </row>
    <row r="96" spans="1:25" ht="15.75" customHeight="1" x14ac:dyDescent="0.2">
      <c r="A96" s="34" t="s">
        <v>108</v>
      </c>
      <c r="B96" s="35" t="s">
        <v>115</v>
      </c>
      <c r="C96" s="36" t="s">
        <v>110</v>
      </c>
      <c r="D96" s="37" t="s">
        <v>155</v>
      </c>
      <c r="E96" s="38" t="s">
        <v>164</v>
      </c>
      <c r="F96" s="39"/>
      <c r="G96" s="40" t="s">
        <v>165</v>
      </c>
      <c r="H96" s="258" t="s">
        <v>369</v>
      </c>
      <c r="I96" s="38" t="s">
        <v>166</v>
      </c>
      <c r="J96" s="120">
        <v>2017</v>
      </c>
      <c r="K96" s="42">
        <v>0.75</v>
      </c>
      <c r="L96" s="130">
        <v>6</v>
      </c>
      <c r="M96" s="122">
        <v>3</v>
      </c>
      <c r="N96" s="259" t="s">
        <v>263</v>
      </c>
      <c r="O96" s="262">
        <v>110</v>
      </c>
      <c r="P96" s="111" t="s">
        <v>476</v>
      </c>
      <c r="Q96" s="112" t="s">
        <v>226</v>
      </c>
      <c r="R96" s="43" t="s">
        <v>261</v>
      </c>
      <c r="S96" s="169">
        <f>IF(R96="U",T96/1.2,T96)</f>
        <v>550</v>
      </c>
      <c r="T96" s="128">
        <f>O96*L96</f>
        <v>660</v>
      </c>
      <c r="U96" s="125"/>
      <c r="V96" s="44"/>
      <c r="W96" s="45">
        <f>V96*S96</f>
        <v>0</v>
      </c>
      <c r="X96" s="46">
        <f>T96*V96</f>
        <v>0</v>
      </c>
      <c r="Y96" s="33"/>
    </row>
    <row r="97" spans="1:25" ht="15.75" customHeight="1" x14ac:dyDescent="0.2">
      <c r="A97" s="34" t="s">
        <v>108</v>
      </c>
      <c r="B97" s="35" t="s">
        <v>115</v>
      </c>
      <c r="C97" s="36" t="s">
        <v>110</v>
      </c>
      <c r="D97" s="37" t="s">
        <v>155</v>
      </c>
      <c r="E97" s="38" t="s">
        <v>164</v>
      </c>
      <c r="F97" s="39"/>
      <c r="G97" s="40" t="s">
        <v>165</v>
      </c>
      <c r="H97" s="258" t="s">
        <v>369</v>
      </c>
      <c r="I97" s="38" t="s">
        <v>166</v>
      </c>
      <c r="J97" s="120">
        <v>2017</v>
      </c>
      <c r="K97" s="42">
        <v>1.5</v>
      </c>
      <c r="L97" s="130">
        <v>1</v>
      </c>
      <c r="M97" s="122">
        <v>3</v>
      </c>
      <c r="N97" s="259" t="s">
        <v>263</v>
      </c>
      <c r="O97" s="262">
        <v>230</v>
      </c>
      <c r="P97" s="111" t="s">
        <v>455</v>
      </c>
      <c r="Q97" s="112" t="s">
        <v>227</v>
      </c>
      <c r="R97" s="43" t="s">
        <v>261</v>
      </c>
      <c r="S97" s="169">
        <f>IF(R97="U",T97/1.2,T97)</f>
        <v>191.66666666666669</v>
      </c>
      <c r="T97" s="128">
        <f>O97*L97</f>
        <v>230</v>
      </c>
      <c r="U97" s="125"/>
      <c r="V97" s="44"/>
      <c r="W97" s="45">
        <f>V97*S97</f>
        <v>0</v>
      </c>
      <c r="X97" s="46">
        <f>T97*V97</f>
        <v>0</v>
      </c>
      <c r="Y97" s="33"/>
    </row>
    <row r="98" spans="1:25" ht="15.75" customHeight="1" x14ac:dyDescent="0.2">
      <c r="A98" s="34" t="s">
        <v>108</v>
      </c>
      <c r="B98" s="35" t="s">
        <v>115</v>
      </c>
      <c r="C98" s="36" t="s">
        <v>110</v>
      </c>
      <c r="D98" s="37" t="s">
        <v>155</v>
      </c>
      <c r="E98" s="38" t="s">
        <v>164</v>
      </c>
      <c r="F98" s="39"/>
      <c r="G98" s="40" t="s">
        <v>165</v>
      </c>
      <c r="H98" s="258" t="s">
        <v>369</v>
      </c>
      <c r="I98" s="38" t="s">
        <v>166</v>
      </c>
      <c r="J98" s="120">
        <v>2017</v>
      </c>
      <c r="K98" s="42">
        <v>3</v>
      </c>
      <c r="L98" s="130">
        <v>1</v>
      </c>
      <c r="M98" s="122">
        <v>2</v>
      </c>
      <c r="N98" s="259" t="s">
        <v>263</v>
      </c>
      <c r="O98" s="262">
        <v>470</v>
      </c>
      <c r="P98" s="111" t="s">
        <v>208</v>
      </c>
      <c r="Q98" s="112" t="s">
        <v>228</v>
      </c>
      <c r="R98" s="43" t="s">
        <v>261</v>
      </c>
      <c r="S98" s="169">
        <f>IF(R98="U",T98/1.2,T98)</f>
        <v>391.66666666666669</v>
      </c>
      <c r="T98" s="128">
        <f>O98*L98</f>
        <v>470</v>
      </c>
      <c r="U98" s="125"/>
      <c r="V98" s="44"/>
      <c r="W98" s="45">
        <f>V98*S98</f>
        <v>0</v>
      </c>
      <c r="X98" s="46">
        <f>T98*V98</f>
        <v>0</v>
      </c>
      <c r="Y98" s="33"/>
    </row>
    <row r="99" spans="1:25" ht="15.75" customHeight="1" x14ac:dyDescent="0.2">
      <c r="A99" s="34" t="s">
        <v>108</v>
      </c>
      <c r="B99" s="35" t="s">
        <v>115</v>
      </c>
      <c r="C99" s="36" t="s">
        <v>110</v>
      </c>
      <c r="D99" s="37" t="s">
        <v>155</v>
      </c>
      <c r="E99" s="38" t="s">
        <v>164</v>
      </c>
      <c r="F99" s="39"/>
      <c r="G99" s="40" t="s">
        <v>165</v>
      </c>
      <c r="H99" s="258" t="s">
        <v>370</v>
      </c>
      <c r="I99" s="38" t="s">
        <v>167</v>
      </c>
      <c r="J99" s="120">
        <v>2006</v>
      </c>
      <c r="K99" s="42">
        <v>3</v>
      </c>
      <c r="L99" s="130">
        <v>1</v>
      </c>
      <c r="M99" s="122">
        <v>1</v>
      </c>
      <c r="N99" s="259">
        <v>-1.5</v>
      </c>
      <c r="O99" s="262">
        <v>191.25</v>
      </c>
      <c r="P99" s="111" t="s">
        <v>208</v>
      </c>
      <c r="Q99" s="112" t="s">
        <v>229</v>
      </c>
      <c r="R99" s="43" t="s">
        <v>262</v>
      </c>
      <c r="S99" s="169">
        <f>IF(R99="U",T99/1.2,T99)</f>
        <v>191.25</v>
      </c>
      <c r="T99" s="128">
        <f>O99*L99</f>
        <v>191.25</v>
      </c>
      <c r="U99" s="125"/>
      <c r="V99" s="44"/>
      <c r="W99" s="45">
        <f>V99*S99</f>
        <v>0</v>
      </c>
      <c r="X99" s="46">
        <f>T99*V99</f>
        <v>0</v>
      </c>
      <c r="Y99" s="33"/>
    </row>
    <row r="100" spans="1:25" ht="15.75" customHeight="1" x14ac:dyDescent="0.2">
      <c r="A100" s="34" t="s">
        <v>108</v>
      </c>
      <c r="B100" s="35" t="s">
        <v>115</v>
      </c>
      <c r="C100" s="36" t="s">
        <v>110</v>
      </c>
      <c r="D100" s="37" t="s">
        <v>155</v>
      </c>
      <c r="E100" s="38" t="s">
        <v>164</v>
      </c>
      <c r="F100" s="39"/>
      <c r="G100" s="40" t="s">
        <v>165</v>
      </c>
      <c r="H100" s="258" t="s">
        <v>371</v>
      </c>
      <c r="I100" s="38" t="s">
        <v>167</v>
      </c>
      <c r="J100" s="120">
        <v>2017</v>
      </c>
      <c r="K100" s="42">
        <v>0.75</v>
      </c>
      <c r="L100" s="130">
        <v>6</v>
      </c>
      <c r="M100" s="122">
        <v>3</v>
      </c>
      <c r="N100" s="259" t="s">
        <v>263</v>
      </c>
      <c r="O100" s="262">
        <v>62</v>
      </c>
      <c r="P100" s="111" t="s">
        <v>422</v>
      </c>
      <c r="Q100" s="112" t="s">
        <v>230</v>
      </c>
      <c r="R100" s="43" t="s">
        <v>261</v>
      </c>
      <c r="S100" s="169">
        <f>IF(R100="U",T100/1.2,T100)</f>
        <v>310</v>
      </c>
      <c r="T100" s="128">
        <f>O100*L100</f>
        <v>372</v>
      </c>
      <c r="U100" s="125"/>
      <c r="V100" s="44"/>
      <c r="W100" s="45">
        <f>V100*S100</f>
        <v>0</v>
      </c>
      <c r="X100" s="46">
        <f>T100*V100</f>
        <v>0</v>
      </c>
      <c r="Y100" s="33"/>
    </row>
    <row r="101" spans="1:25" ht="15.75" customHeight="1" x14ac:dyDescent="0.2">
      <c r="A101" s="34" t="s">
        <v>108</v>
      </c>
      <c r="B101" s="35" t="s">
        <v>115</v>
      </c>
      <c r="C101" s="36" t="s">
        <v>110</v>
      </c>
      <c r="D101" s="37" t="s">
        <v>155</v>
      </c>
      <c r="E101" s="38" t="s">
        <v>164</v>
      </c>
      <c r="F101" s="39"/>
      <c r="G101" s="40" t="s">
        <v>165</v>
      </c>
      <c r="H101" s="258" t="s">
        <v>372</v>
      </c>
      <c r="I101" s="38" t="s">
        <v>167</v>
      </c>
      <c r="J101" s="120">
        <v>2017</v>
      </c>
      <c r="K101" s="42">
        <v>0.75</v>
      </c>
      <c r="L101" s="130">
        <v>6</v>
      </c>
      <c r="M101" s="122">
        <v>4</v>
      </c>
      <c r="N101" s="259" t="s">
        <v>263</v>
      </c>
      <c r="O101" s="262">
        <v>110</v>
      </c>
      <c r="P101" s="111" t="s">
        <v>422</v>
      </c>
      <c r="Q101" s="112" t="s">
        <v>231</v>
      </c>
      <c r="R101" s="43" t="s">
        <v>261</v>
      </c>
      <c r="S101" s="169">
        <f>IF(R101="U",T101/1.2,T101)</f>
        <v>550</v>
      </c>
      <c r="T101" s="128">
        <f>O101*L101</f>
        <v>660</v>
      </c>
      <c r="U101" s="125"/>
      <c r="V101" s="44"/>
      <c r="W101" s="45">
        <f>V101*S101</f>
        <v>0</v>
      </c>
      <c r="X101" s="46">
        <f>T101*V101</f>
        <v>0</v>
      </c>
      <c r="Y101" s="33"/>
    </row>
    <row r="102" spans="1:25" ht="15.75" customHeight="1" x14ac:dyDescent="0.2">
      <c r="A102" s="34" t="s">
        <v>108</v>
      </c>
      <c r="B102" s="35" t="s">
        <v>115</v>
      </c>
      <c r="C102" s="36" t="s">
        <v>110</v>
      </c>
      <c r="D102" s="37" t="s">
        <v>155</v>
      </c>
      <c r="E102" s="38" t="s">
        <v>164</v>
      </c>
      <c r="F102" s="39"/>
      <c r="G102" s="40" t="s">
        <v>165</v>
      </c>
      <c r="H102" s="258" t="s">
        <v>372</v>
      </c>
      <c r="I102" s="38" t="s">
        <v>167</v>
      </c>
      <c r="J102" s="120">
        <v>2017</v>
      </c>
      <c r="K102" s="42">
        <v>1.5</v>
      </c>
      <c r="L102" s="130">
        <v>1</v>
      </c>
      <c r="M102" s="122">
        <v>3</v>
      </c>
      <c r="N102" s="259" t="s">
        <v>263</v>
      </c>
      <c r="O102" s="262">
        <v>230</v>
      </c>
      <c r="P102" s="111" t="s">
        <v>455</v>
      </c>
      <c r="Q102" s="112" t="s">
        <v>232</v>
      </c>
      <c r="R102" s="43" t="s">
        <v>261</v>
      </c>
      <c r="S102" s="169">
        <f>IF(R102="U",T102/1.2,T102)</f>
        <v>191.66666666666669</v>
      </c>
      <c r="T102" s="128">
        <f>O102*L102</f>
        <v>230</v>
      </c>
      <c r="U102" s="125"/>
      <c r="V102" s="44"/>
      <c r="W102" s="45">
        <f>V102*S102</f>
        <v>0</v>
      </c>
      <c r="X102" s="46">
        <f>T102*V102</f>
        <v>0</v>
      </c>
      <c r="Y102" s="33"/>
    </row>
    <row r="103" spans="1:25" ht="15.75" customHeight="1" x14ac:dyDescent="0.2">
      <c r="A103" s="34" t="s">
        <v>108</v>
      </c>
      <c r="B103" s="35" t="s">
        <v>115</v>
      </c>
      <c r="C103" s="36" t="s">
        <v>110</v>
      </c>
      <c r="D103" s="37" t="s">
        <v>155</v>
      </c>
      <c r="E103" s="38" t="s">
        <v>164</v>
      </c>
      <c r="F103" s="39"/>
      <c r="G103" s="40" t="s">
        <v>165</v>
      </c>
      <c r="H103" s="258" t="s">
        <v>372</v>
      </c>
      <c r="I103" s="38" t="s">
        <v>167</v>
      </c>
      <c r="J103" s="120">
        <v>2017</v>
      </c>
      <c r="K103" s="42">
        <v>3</v>
      </c>
      <c r="L103" s="130">
        <v>1</v>
      </c>
      <c r="M103" s="122">
        <v>2</v>
      </c>
      <c r="N103" s="259" t="s">
        <v>263</v>
      </c>
      <c r="O103" s="262">
        <v>470</v>
      </c>
      <c r="P103" s="111" t="s">
        <v>208</v>
      </c>
      <c r="Q103" s="112" t="s">
        <v>233</v>
      </c>
      <c r="R103" s="43" t="s">
        <v>261</v>
      </c>
      <c r="S103" s="169">
        <f>IF(R103="U",T103/1.2,T103)</f>
        <v>391.66666666666669</v>
      </c>
      <c r="T103" s="128">
        <f>O103*L103</f>
        <v>470</v>
      </c>
      <c r="U103" s="125"/>
      <c r="V103" s="44"/>
      <c r="W103" s="45">
        <f>V103*S103</f>
        <v>0</v>
      </c>
      <c r="X103" s="46">
        <f>T103*V103</f>
        <v>0</v>
      </c>
      <c r="Y103" s="33"/>
    </row>
    <row r="104" spans="1:25" ht="15.75" customHeight="1" x14ac:dyDescent="0.2">
      <c r="A104" s="34" t="s">
        <v>108</v>
      </c>
      <c r="B104" s="35" t="s">
        <v>115</v>
      </c>
      <c r="C104" s="36" t="s">
        <v>110</v>
      </c>
      <c r="D104" s="37" t="s">
        <v>155</v>
      </c>
      <c r="E104" s="38" t="s">
        <v>164</v>
      </c>
      <c r="F104" s="39"/>
      <c r="G104" s="40" t="s">
        <v>165</v>
      </c>
      <c r="H104" s="258" t="s">
        <v>373</v>
      </c>
      <c r="I104" s="38" t="s">
        <v>167</v>
      </c>
      <c r="J104" s="120">
        <v>2017</v>
      </c>
      <c r="K104" s="42">
        <v>1.5</v>
      </c>
      <c r="L104" s="130">
        <v>1</v>
      </c>
      <c r="M104" s="122">
        <v>3</v>
      </c>
      <c r="N104" s="259" t="s">
        <v>263</v>
      </c>
      <c r="O104" s="262">
        <v>230</v>
      </c>
      <c r="P104" s="111" t="s">
        <v>455</v>
      </c>
      <c r="Q104" s="112" t="s">
        <v>477</v>
      </c>
      <c r="R104" s="43" t="s">
        <v>261</v>
      </c>
      <c r="S104" s="169">
        <f>IF(R104="U",T104/1.2,T104)</f>
        <v>191.66666666666669</v>
      </c>
      <c r="T104" s="128">
        <f>O104*L104</f>
        <v>230</v>
      </c>
      <c r="U104" s="125"/>
      <c r="V104" s="44"/>
      <c r="W104" s="45">
        <f>V104*S104</f>
        <v>0</v>
      </c>
      <c r="X104" s="46">
        <f>T104*V104</f>
        <v>0</v>
      </c>
      <c r="Y104" s="33"/>
    </row>
    <row r="105" spans="1:25" ht="15.75" customHeight="1" x14ac:dyDescent="0.2">
      <c r="A105" s="34" t="s">
        <v>108</v>
      </c>
      <c r="B105" s="35" t="s">
        <v>115</v>
      </c>
      <c r="C105" s="36" t="s">
        <v>110</v>
      </c>
      <c r="D105" s="37" t="s">
        <v>155</v>
      </c>
      <c r="E105" s="38" t="s">
        <v>164</v>
      </c>
      <c r="F105" s="39"/>
      <c r="G105" s="40" t="s">
        <v>168</v>
      </c>
      <c r="H105" s="258" t="s">
        <v>374</v>
      </c>
      <c r="I105" s="38" t="s">
        <v>167</v>
      </c>
      <c r="J105" s="120" t="s">
        <v>156</v>
      </c>
      <c r="K105" s="42">
        <v>4.5</v>
      </c>
      <c r="L105" s="130">
        <v>6</v>
      </c>
      <c r="M105" s="122">
        <v>6</v>
      </c>
      <c r="N105" s="259" t="s">
        <v>263</v>
      </c>
      <c r="O105" s="262">
        <v>490</v>
      </c>
      <c r="P105" s="111" t="s">
        <v>478</v>
      </c>
      <c r="Q105" s="112" t="s">
        <v>235</v>
      </c>
      <c r="R105" s="43" t="s">
        <v>261</v>
      </c>
      <c r="S105" s="169">
        <f>IF(R105="U",T105/1.2,T105)</f>
        <v>2450</v>
      </c>
      <c r="T105" s="128">
        <f>O105*L105</f>
        <v>2940</v>
      </c>
      <c r="U105" s="125"/>
      <c r="V105" s="44"/>
      <c r="W105" s="45">
        <f>V105*S105</f>
        <v>0</v>
      </c>
      <c r="X105" s="46">
        <f>T105*V105</f>
        <v>0</v>
      </c>
      <c r="Y105" s="33"/>
    </row>
    <row r="106" spans="1:25" s="288" customFormat="1" ht="30" customHeight="1" x14ac:dyDescent="0.2">
      <c r="A106" s="264" t="s">
        <v>108</v>
      </c>
      <c r="B106" s="265" t="s">
        <v>115</v>
      </c>
      <c r="C106" s="266" t="s">
        <v>110</v>
      </c>
      <c r="D106" s="267" t="s">
        <v>155</v>
      </c>
      <c r="E106" s="268" t="s">
        <v>164</v>
      </c>
      <c r="F106" s="269"/>
      <c r="G106" s="270" t="s">
        <v>168</v>
      </c>
      <c r="H106" s="271" t="s">
        <v>375</v>
      </c>
      <c r="I106" s="268" t="s">
        <v>156</v>
      </c>
      <c r="J106" s="272" t="s">
        <v>156</v>
      </c>
      <c r="K106" s="273">
        <v>0.75</v>
      </c>
      <c r="L106" s="274">
        <v>12</v>
      </c>
      <c r="M106" s="275">
        <v>3</v>
      </c>
      <c r="N106" s="276" t="s">
        <v>263</v>
      </c>
      <c r="O106" s="277" t="s">
        <v>156</v>
      </c>
      <c r="P106" s="278" t="s">
        <v>478</v>
      </c>
      <c r="Q106" s="279" t="s">
        <v>236</v>
      </c>
      <c r="R106" s="280" t="s">
        <v>261</v>
      </c>
      <c r="S106" s="281">
        <f>IF(R106="U",T106/1.2,T106)</f>
        <v>450</v>
      </c>
      <c r="T106" s="282">
        <v>540</v>
      </c>
      <c r="U106" s="283"/>
      <c r="V106" s="284"/>
      <c r="W106" s="285">
        <f>V106*S106</f>
        <v>0</v>
      </c>
      <c r="X106" s="286">
        <f>T106*V106</f>
        <v>0</v>
      </c>
      <c r="Y106" s="287"/>
    </row>
    <row r="107" spans="1:25" s="288" customFormat="1" ht="30" customHeight="1" x14ac:dyDescent="0.2">
      <c r="A107" s="264" t="s">
        <v>108</v>
      </c>
      <c r="B107" s="265" t="s">
        <v>115</v>
      </c>
      <c r="C107" s="266" t="s">
        <v>110</v>
      </c>
      <c r="D107" s="267" t="s">
        <v>155</v>
      </c>
      <c r="E107" s="268" t="s">
        <v>164</v>
      </c>
      <c r="F107" s="269"/>
      <c r="G107" s="270" t="s">
        <v>168</v>
      </c>
      <c r="H107" s="271" t="s">
        <v>376</v>
      </c>
      <c r="I107" s="268" t="s">
        <v>167</v>
      </c>
      <c r="J107" s="272" t="s">
        <v>156</v>
      </c>
      <c r="K107" s="273">
        <v>0.75</v>
      </c>
      <c r="L107" s="274">
        <v>12</v>
      </c>
      <c r="M107" s="275">
        <v>2</v>
      </c>
      <c r="N107" s="276" t="s">
        <v>263</v>
      </c>
      <c r="O107" s="277" t="s">
        <v>156</v>
      </c>
      <c r="P107" s="278" t="s">
        <v>478</v>
      </c>
      <c r="Q107" s="279" t="s">
        <v>237</v>
      </c>
      <c r="R107" s="280" t="s">
        <v>261</v>
      </c>
      <c r="S107" s="281">
        <f>IF(R107="U",T107/1.2,T107)</f>
        <v>466.66666666666669</v>
      </c>
      <c r="T107" s="282">
        <v>560</v>
      </c>
      <c r="U107" s="283"/>
      <c r="V107" s="284"/>
      <c r="W107" s="285">
        <f>V107*S107</f>
        <v>0</v>
      </c>
      <c r="X107" s="286">
        <f>T107*V107</f>
        <v>0</v>
      </c>
      <c r="Y107" s="287"/>
    </row>
    <row r="108" spans="1:25" ht="15.75" customHeight="1" x14ac:dyDescent="0.2">
      <c r="A108" s="34" t="s">
        <v>108</v>
      </c>
      <c r="B108" s="35" t="s">
        <v>115</v>
      </c>
      <c r="C108" s="36" t="s">
        <v>110</v>
      </c>
      <c r="D108" s="37" t="s">
        <v>155</v>
      </c>
      <c r="E108" s="38" t="s">
        <v>164</v>
      </c>
      <c r="F108" s="39"/>
      <c r="G108" s="40" t="s">
        <v>168</v>
      </c>
      <c r="H108" s="258" t="s">
        <v>377</v>
      </c>
      <c r="I108" s="38" t="s">
        <v>167</v>
      </c>
      <c r="J108" s="120">
        <v>2015</v>
      </c>
      <c r="K108" s="42">
        <v>3</v>
      </c>
      <c r="L108" s="130">
        <v>1</v>
      </c>
      <c r="M108" s="122">
        <v>1</v>
      </c>
      <c r="N108" s="259" t="s">
        <v>263</v>
      </c>
      <c r="O108" s="262">
        <v>550</v>
      </c>
      <c r="P108" s="111" t="s">
        <v>413</v>
      </c>
      <c r="Q108" s="112" t="s">
        <v>238</v>
      </c>
      <c r="R108" s="43" t="s">
        <v>261</v>
      </c>
      <c r="S108" s="169">
        <f>IF(R108="U",T108/1.2,T108)</f>
        <v>458.33333333333337</v>
      </c>
      <c r="T108" s="128">
        <f>O108*L108</f>
        <v>550</v>
      </c>
      <c r="U108" s="125"/>
      <c r="V108" s="44"/>
      <c r="W108" s="45">
        <f>V108*S108</f>
        <v>0</v>
      </c>
      <c r="X108" s="46">
        <f>T108*V108</f>
        <v>0</v>
      </c>
      <c r="Y108" s="33"/>
    </row>
    <row r="109" spans="1:25" ht="15.75" customHeight="1" x14ac:dyDescent="0.2">
      <c r="A109" s="34" t="s">
        <v>108</v>
      </c>
      <c r="B109" s="35" t="s">
        <v>115</v>
      </c>
      <c r="C109" s="36" t="s">
        <v>110</v>
      </c>
      <c r="D109" s="37" t="s">
        <v>155</v>
      </c>
      <c r="E109" s="38" t="s">
        <v>164</v>
      </c>
      <c r="F109" s="39"/>
      <c r="G109" s="40" t="s">
        <v>170</v>
      </c>
      <c r="H109" s="258" t="s">
        <v>378</v>
      </c>
      <c r="I109" s="38" t="s">
        <v>167</v>
      </c>
      <c r="J109" s="120">
        <v>2007</v>
      </c>
      <c r="K109" s="42">
        <v>5</v>
      </c>
      <c r="L109" s="130">
        <v>1</v>
      </c>
      <c r="M109" s="122">
        <v>1</v>
      </c>
      <c r="N109" s="259" t="s">
        <v>263</v>
      </c>
      <c r="O109" s="262">
        <v>700</v>
      </c>
      <c r="P109" s="111" t="s">
        <v>422</v>
      </c>
      <c r="Q109" s="112" t="s">
        <v>479</v>
      </c>
      <c r="R109" s="43" t="s">
        <v>262</v>
      </c>
      <c r="S109" s="169">
        <f>IF(R109="U",T109/1.2,T109)</f>
        <v>700</v>
      </c>
      <c r="T109" s="128">
        <f>O109*L109</f>
        <v>700</v>
      </c>
      <c r="U109" s="125"/>
      <c r="V109" s="44"/>
      <c r="W109" s="45">
        <f>V109*S109</f>
        <v>0</v>
      </c>
      <c r="X109" s="46">
        <f>T109*V109</f>
        <v>0</v>
      </c>
      <c r="Y109" s="33"/>
    </row>
    <row r="110" spans="1:25" ht="15.75" customHeight="1" x14ac:dyDescent="0.2">
      <c r="A110" s="34" t="s">
        <v>108</v>
      </c>
      <c r="B110" s="35" t="s">
        <v>115</v>
      </c>
      <c r="C110" s="36" t="s">
        <v>110</v>
      </c>
      <c r="D110" s="37" t="s">
        <v>155</v>
      </c>
      <c r="E110" s="38" t="s">
        <v>164</v>
      </c>
      <c r="F110" s="39"/>
      <c r="G110" s="40" t="s">
        <v>170</v>
      </c>
      <c r="H110" s="258" t="s">
        <v>511</v>
      </c>
      <c r="I110" s="38" t="s">
        <v>167</v>
      </c>
      <c r="J110" s="120">
        <v>2017</v>
      </c>
      <c r="K110" s="42">
        <v>0.75</v>
      </c>
      <c r="L110" s="130">
        <v>6</v>
      </c>
      <c r="M110" s="122">
        <v>6</v>
      </c>
      <c r="N110" s="259" t="s">
        <v>263</v>
      </c>
      <c r="O110" s="262" t="s">
        <v>156</v>
      </c>
      <c r="P110" s="111" t="s">
        <v>478</v>
      </c>
      <c r="Q110" s="112" t="s">
        <v>239</v>
      </c>
      <c r="R110" s="43" t="s">
        <v>262</v>
      </c>
      <c r="S110" s="169">
        <f>IF(R110="U",T110/1.2,T110)</f>
        <v>540</v>
      </c>
      <c r="T110" s="128">
        <v>540</v>
      </c>
      <c r="U110" s="125"/>
      <c r="V110" s="44"/>
      <c r="W110" s="45">
        <f>V110*S110</f>
        <v>0</v>
      </c>
      <c r="X110" s="46">
        <f>T110*V110</f>
        <v>0</v>
      </c>
      <c r="Y110" s="33"/>
    </row>
    <row r="111" spans="1:25" ht="15.75" customHeight="1" x14ac:dyDescent="0.2">
      <c r="A111" s="34" t="s">
        <v>108</v>
      </c>
      <c r="B111" s="35" t="s">
        <v>115</v>
      </c>
      <c r="C111" s="36" t="s">
        <v>110</v>
      </c>
      <c r="D111" s="37" t="s">
        <v>155</v>
      </c>
      <c r="E111" s="38" t="s">
        <v>171</v>
      </c>
      <c r="F111" s="39"/>
      <c r="G111" s="40" t="s">
        <v>379</v>
      </c>
      <c r="H111" s="258" t="s">
        <v>512</v>
      </c>
      <c r="I111" s="38"/>
      <c r="J111" s="120">
        <v>2016</v>
      </c>
      <c r="K111" s="42">
        <v>0.75</v>
      </c>
      <c r="L111" s="130">
        <v>8</v>
      </c>
      <c r="M111" s="122">
        <v>1</v>
      </c>
      <c r="N111" s="259" t="s">
        <v>263</v>
      </c>
      <c r="O111" s="262" t="s">
        <v>156</v>
      </c>
      <c r="P111" s="111" t="s">
        <v>449</v>
      </c>
      <c r="Q111" s="112" t="s">
        <v>480</v>
      </c>
      <c r="R111" s="43" t="s">
        <v>261</v>
      </c>
      <c r="S111" s="169">
        <f>IF(R111="U",T111/1.2,T111)</f>
        <v>170</v>
      </c>
      <c r="T111" s="128">
        <v>204</v>
      </c>
      <c r="U111" s="125"/>
      <c r="V111" s="44"/>
      <c r="W111" s="45">
        <f>V111*S111</f>
        <v>0</v>
      </c>
      <c r="X111" s="46">
        <f>T111*V111</f>
        <v>0</v>
      </c>
      <c r="Y111" s="33"/>
    </row>
    <row r="112" spans="1:25" ht="15.75" customHeight="1" x14ac:dyDescent="0.2">
      <c r="A112" s="34" t="s">
        <v>108</v>
      </c>
      <c r="B112" s="35" t="s">
        <v>115</v>
      </c>
      <c r="C112" s="36" t="s">
        <v>110</v>
      </c>
      <c r="D112" s="37" t="s">
        <v>155</v>
      </c>
      <c r="E112" s="38" t="s">
        <v>171</v>
      </c>
      <c r="F112" s="39"/>
      <c r="G112" s="40" t="s">
        <v>172</v>
      </c>
      <c r="H112" s="258" t="s">
        <v>380</v>
      </c>
      <c r="I112" s="38" t="s">
        <v>120</v>
      </c>
      <c r="J112" s="120">
        <v>2002</v>
      </c>
      <c r="K112" s="42">
        <v>0.75</v>
      </c>
      <c r="L112" s="130">
        <v>6</v>
      </c>
      <c r="M112" s="122">
        <v>2</v>
      </c>
      <c r="N112" s="259" t="s">
        <v>263</v>
      </c>
      <c r="O112" s="262">
        <v>110</v>
      </c>
      <c r="P112" s="111" t="s">
        <v>241</v>
      </c>
      <c r="Q112" s="112" t="s">
        <v>481</v>
      </c>
      <c r="R112" s="43" t="s">
        <v>261</v>
      </c>
      <c r="S112" s="169">
        <f>IF(R112="U",T112/1.2,T112)</f>
        <v>550</v>
      </c>
      <c r="T112" s="128">
        <f>O112*L112</f>
        <v>660</v>
      </c>
      <c r="U112" s="125"/>
      <c r="V112" s="44"/>
      <c r="W112" s="45">
        <f>V112*S112</f>
        <v>0</v>
      </c>
      <c r="X112" s="46">
        <f>T112*V112</f>
        <v>0</v>
      </c>
      <c r="Y112" s="33"/>
    </row>
    <row r="113" spans="1:25" ht="15.75" customHeight="1" x14ac:dyDescent="0.2">
      <c r="A113" s="34" t="s">
        <v>108</v>
      </c>
      <c r="B113" s="35" t="s">
        <v>115</v>
      </c>
      <c r="C113" s="36" t="s">
        <v>110</v>
      </c>
      <c r="D113" s="37" t="s">
        <v>155</v>
      </c>
      <c r="E113" s="38" t="s">
        <v>171</v>
      </c>
      <c r="F113" s="39"/>
      <c r="G113" s="40" t="s">
        <v>172</v>
      </c>
      <c r="H113" s="258" t="s">
        <v>380</v>
      </c>
      <c r="I113" s="38" t="s">
        <v>120</v>
      </c>
      <c r="J113" s="120">
        <v>2002</v>
      </c>
      <c r="K113" s="42">
        <v>1.5</v>
      </c>
      <c r="L113" s="130">
        <v>1</v>
      </c>
      <c r="M113" s="122">
        <v>2</v>
      </c>
      <c r="N113" s="259" t="s">
        <v>263</v>
      </c>
      <c r="O113" s="262">
        <v>240</v>
      </c>
      <c r="P113" s="111" t="s">
        <v>205</v>
      </c>
      <c r="Q113" s="112" t="s">
        <v>240</v>
      </c>
      <c r="R113" s="43" t="s">
        <v>261</v>
      </c>
      <c r="S113" s="169">
        <f>IF(R113="U",T113/1.2,T113)</f>
        <v>200</v>
      </c>
      <c r="T113" s="128">
        <f>O113*L113</f>
        <v>240</v>
      </c>
      <c r="U113" s="125"/>
      <c r="V113" s="44"/>
      <c r="W113" s="45">
        <f>V113*S113</f>
        <v>0</v>
      </c>
      <c r="X113" s="46">
        <f>T113*V113</f>
        <v>0</v>
      </c>
      <c r="Y113" s="33"/>
    </row>
    <row r="114" spans="1:25" ht="15.75" customHeight="1" x14ac:dyDescent="0.2">
      <c r="A114" s="34" t="s">
        <v>108</v>
      </c>
      <c r="B114" s="35" t="s">
        <v>115</v>
      </c>
      <c r="C114" s="36" t="s">
        <v>110</v>
      </c>
      <c r="D114" s="37" t="s">
        <v>155</v>
      </c>
      <c r="E114" s="38" t="s">
        <v>171</v>
      </c>
      <c r="F114" s="39"/>
      <c r="G114" s="40" t="s">
        <v>172</v>
      </c>
      <c r="H114" s="258" t="s">
        <v>380</v>
      </c>
      <c r="I114" s="38" t="s">
        <v>120</v>
      </c>
      <c r="J114" s="120">
        <v>2002</v>
      </c>
      <c r="K114" s="42">
        <v>3</v>
      </c>
      <c r="L114" s="130">
        <v>1</v>
      </c>
      <c r="M114" s="122">
        <v>1</v>
      </c>
      <c r="N114" s="259" t="s">
        <v>263</v>
      </c>
      <c r="O114" s="262">
        <v>500</v>
      </c>
      <c r="P114" s="111" t="s">
        <v>205</v>
      </c>
      <c r="Q114" s="112" t="s">
        <v>482</v>
      </c>
      <c r="R114" s="43" t="s">
        <v>261</v>
      </c>
      <c r="S114" s="169">
        <f>IF(R114="U",T114/1.2,T114)</f>
        <v>416.66666666666669</v>
      </c>
      <c r="T114" s="128">
        <f>O114*L114</f>
        <v>500</v>
      </c>
      <c r="U114" s="125"/>
      <c r="V114" s="44"/>
      <c r="W114" s="45">
        <f>V114*S114</f>
        <v>0</v>
      </c>
      <c r="X114" s="46">
        <f>T114*V114</f>
        <v>0</v>
      </c>
      <c r="Y114" s="33"/>
    </row>
    <row r="115" spans="1:25" ht="15.75" customHeight="1" x14ac:dyDescent="0.2">
      <c r="A115" s="34" t="s">
        <v>108</v>
      </c>
      <c r="B115" s="35" t="s">
        <v>115</v>
      </c>
      <c r="C115" s="36" t="s">
        <v>110</v>
      </c>
      <c r="D115" s="37" t="s">
        <v>155</v>
      </c>
      <c r="E115" s="38" t="s">
        <v>171</v>
      </c>
      <c r="F115" s="39"/>
      <c r="G115" s="40" t="s">
        <v>381</v>
      </c>
      <c r="H115" s="41" t="s">
        <v>382</v>
      </c>
      <c r="I115" s="38" t="s">
        <v>383</v>
      </c>
      <c r="J115" s="120">
        <v>2008</v>
      </c>
      <c r="K115" s="42">
        <v>3</v>
      </c>
      <c r="L115" s="130">
        <v>1</v>
      </c>
      <c r="M115" s="122">
        <v>1</v>
      </c>
      <c r="N115" s="259" t="s">
        <v>263</v>
      </c>
      <c r="O115" s="262">
        <v>220</v>
      </c>
      <c r="P115" s="111" t="s">
        <v>208</v>
      </c>
      <c r="Q115" s="112" t="s">
        <v>483</v>
      </c>
      <c r="R115" s="43" t="s">
        <v>262</v>
      </c>
      <c r="S115" s="169">
        <f>IF(R115="U",T115/1.2,T115)</f>
        <v>220</v>
      </c>
      <c r="T115" s="128">
        <f>O115*L115</f>
        <v>220</v>
      </c>
      <c r="U115" s="125"/>
      <c r="V115" s="44"/>
      <c r="W115" s="45">
        <f>V115*S115</f>
        <v>0</v>
      </c>
      <c r="X115" s="46">
        <f>T115*V115</f>
        <v>0</v>
      </c>
      <c r="Y115" s="33"/>
    </row>
    <row r="116" spans="1:25" ht="15.75" customHeight="1" x14ac:dyDescent="0.2">
      <c r="A116" s="34" t="s">
        <v>384</v>
      </c>
      <c r="B116" s="35" t="s">
        <v>109</v>
      </c>
      <c r="C116" s="36" t="s">
        <v>116</v>
      </c>
      <c r="D116" s="37" t="s">
        <v>173</v>
      </c>
      <c r="E116" s="38" t="s">
        <v>385</v>
      </c>
      <c r="F116" s="39"/>
      <c r="G116" s="40" t="s">
        <v>174</v>
      </c>
      <c r="H116" s="41" t="s">
        <v>386</v>
      </c>
      <c r="I116" s="38" t="s">
        <v>123</v>
      </c>
      <c r="J116" s="120">
        <v>2014</v>
      </c>
      <c r="K116" s="42">
        <v>0.75</v>
      </c>
      <c r="L116" s="130">
        <v>3</v>
      </c>
      <c r="M116" s="122">
        <v>1</v>
      </c>
      <c r="N116" s="259" t="s">
        <v>263</v>
      </c>
      <c r="O116" s="262">
        <v>35</v>
      </c>
      <c r="P116" s="111" t="s">
        <v>242</v>
      </c>
      <c r="Q116" s="112" t="s">
        <v>243</v>
      </c>
      <c r="R116" s="43" t="s">
        <v>261</v>
      </c>
      <c r="S116" s="169">
        <f>IF(R116="U",T116/1.2,T116)</f>
        <v>87.5</v>
      </c>
      <c r="T116" s="128">
        <f>O116*L116</f>
        <v>105</v>
      </c>
      <c r="U116" s="125"/>
      <c r="V116" s="44"/>
      <c r="W116" s="45">
        <f>V116*S116</f>
        <v>0</v>
      </c>
      <c r="X116" s="46">
        <f>T116*V116</f>
        <v>0</v>
      </c>
      <c r="Y116" s="33"/>
    </row>
    <row r="117" spans="1:25" ht="15.75" customHeight="1" x14ac:dyDescent="0.2">
      <c r="A117" s="34" t="s">
        <v>108</v>
      </c>
      <c r="B117" s="35" t="s">
        <v>109</v>
      </c>
      <c r="C117" s="36" t="s">
        <v>110</v>
      </c>
      <c r="D117" s="37" t="s">
        <v>175</v>
      </c>
      <c r="E117" s="38" t="s">
        <v>176</v>
      </c>
      <c r="F117" s="39"/>
      <c r="G117" s="40" t="s">
        <v>177</v>
      </c>
      <c r="H117" s="258" t="s">
        <v>503</v>
      </c>
      <c r="I117" s="38" t="s">
        <v>123</v>
      </c>
      <c r="J117" s="120">
        <v>2001</v>
      </c>
      <c r="K117" s="42">
        <v>0.75</v>
      </c>
      <c r="L117" s="130">
        <v>6</v>
      </c>
      <c r="M117" s="122">
        <v>1</v>
      </c>
      <c r="N117" s="259" t="s">
        <v>263</v>
      </c>
      <c r="O117" s="262">
        <v>220</v>
      </c>
      <c r="P117" s="111" t="s">
        <v>484</v>
      </c>
      <c r="Q117" s="112" t="s">
        <v>504</v>
      </c>
      <c r="R117" s="43" t="s">
        <v>262</v>
      </c>
      <c r="S117" s="169">
        <f>IF(R117="U",T117/1.2,T117)</f>
        <v>1320</v>
      </c>
      <c r="T117" s="128">
        <f>O117*L117</f>
        <v>1320</v>
      </c>
      <c r="U117" s="125"/>
      <c r="V117" s="44"/>
      <c r="W117" s="45">
        <f>V117*S117</f>
        <v>0</v>
      </c>
      <c r="X117" s="46">
        <f>T117*V117</f>
        <v>0</v>
      </c>
      <c r="Y117" s="33"/>
    </row>
    <row r="118" spans="1:25" ht="15" customHeight="1" x14ac:dyDescent="0.2">
      <c r="A118" s="34" t="s">
        <v>108</v>
      </c>
      <c r="B118" s="35" t="s">
        <v>109</v>
      </c>
      <c r="C118" s="36" t="s">
        <v>110</v>
      </c>
      <c r="D118" s="37" t="s">
        <v>178</v>
      </c>
      <c r="E118" s="38" t="s">
        <v>179</v>
      </c>
      <c r="F118" s="39" t="s">
        <v>180</v>
      </c>
      <c r="G118" s="40" t="s">
        <v>181</v>
      </c>
      <c r="H118" s="41" t="s">
        <v>387</v>
      </c>
      <c r="I118" s="38" t="s">
        <v>182</v>
      </c>
      <c r="J118" s="120">
        <v>2015</v>
      </c>
      <c r="K118" s="42">
        <v>0.75</v>
      </c>
      <c r="L118" s="130">
        <v>6</v>
      </c>
      <c r="M118" s="122">
        <v>2</v>
      </c>
      <c r="N118" s="259" t="s">
        <v>263</v>
      </c>
      <c r="O118" s="262">
        <v>195</v>
      </c>
      <c r="P118" s="111" t="s">
        <v>484</v>
      </c>
      <c r="Q118" s="112" t="s">
        <v>244</v>
      </c>
      <c r="R118" s="43" t="s">
        <v>261</v>
      </c>
      <c r="S118" s="169">
        <f>IF(R118="U",T118/1.2,T118)</f>
        <v>975</v>
      </c>
      <c r="T118" s="128">
        <f>O118*L118</f>
        <v>1170</v>
      </c>
      <c r="U118" s="125"/>
      <c r="V118" s="44"/>
      <c r="W118" s="45">
        <f>V118*S118</f>
        <v>0</v>
      </c>
      <c r="X118" s="46">
        <f>T118*V118</f>
        <v>0</v>
      </c>
      <c r="Y118" s="33"/>
    </row>
    <row r="119" spans="1:25" ht="15" customHeight="1" x14ac:dyDescent="0.2">
      <c r="A119" s="34" t="s">
        <v>108</v>
      </c>
      <c r="B119" s="35" t="s">
        <v>109</v>
      </c>
      <c r="C119" s="36" t="s">
        <v>110</v>
      </c>
      <c r="D119" s="37" t="s">
        <v>178</v>
      </c>
      <c r="E119" s="38" t="s">
        <v>179</v>
      </c>
      <c r="F119" s="39" t="s">
        <v>180</v>
      </c>
      <c r="G119" s="40" t="s">
        <v>181</v>
      </c>
      <c r="H119" s="41" t="s">
        <v>387</v>
      </c>
      <c r="I119" s="38" t="s">
        <v>182</v>
      </c>
      <c r="J119" s="120">
        <v>2016</v>
      </c>
      <c r="K119" s="42">
        <v>0.75</v>
      </c>
      <c r="L119" s="130">
        <v>6</v>
      </c>
      <c r="M119" s="122">
        <v>1</v>
      </c>
      <c r="N119" s="259" t="s">
        <v>263</v>
      </c>
      <c r="O119" s="262">
        <v>210</v>
      </c>
      <c r="P119" s="111" t="s">
        <v>205</v>
      </c>
      <c r="Q119" s="112" t="s">
        <v>245</v>
      </c>
      <c r="R119" s="43" t="s">
        <v>261</v>
      </c>
      <c r="S119" s="169">
        <f>IF(R119="U",T119/1.2,T119)</f>
        <v>1050</v>
      </c>
      <c r="T119" s="128">
        <f>O119*L119</f>
        <v>1260</v>
      </c>
      <c r="U119" s="125"/>
      <c r="V119" s="44"/>
      <c r="W119" s="45">
        <f>V119*S119</f>
        <v>0</v>
      </c>
      <c r="X119" s="46">
        <f>T119*V119</f>
        <v>0</v>
      </c>
      <c r="Y119" s="33"/>
    </row>
    <row r="120" spans="1:25" ht="15" customHeight="1" x14ac:dyDescent="0.2">
      <c r="A120" s="34" t="s">
        <v>108</v>
      </c>
      <c r="B120" s="35" t="s">
        <v>109</v>
      </c>
      <c r="C120" s="36" t="s">
        <v>110</v>
      </c>
      <c r="D120" s="37" t="s">
        <v>178</v>
      </c>
      <c r="E120" s="38" t="s">
        <v>179</v>
      </c>
      <c r="F120" s="39" t="s">
        <v>180</v>
      </c>
      <c r="G120" s="40" t="s">
        <v>186</v>
      </c>
      <c r="H120" s="41" t="s">
        <v>388</v>
      </c>
      <c r="I120" s="38" t="s">
        <v>123</v>
      </c>
      <c r="J120" s="120">
        <v>2015</v>
      </c>
      <c r="K120" s="42">
        <v>0.75</v>
      </c>
      <c r="L120" s="130">
        <v>3</v>
      </c>
      <c r="M120" s="122">
        <v>1</v>
      </c>
      <c r="N120" s="259" t="s">
        <v>263</v>
      </c>
      <c r="O120" s="262">
        <v>450</v>
      </c>
      <c r="P120" s="111" t="s">
        <v>205</v>
      </c>
      <c r="Q120" s="112" t="s">
        <v>253</v>
      </c>
      <c r="R120" s="43" t="s">
        <v>261</v>
      </c>
      <c r="S120" s="169">
        <f>IF(R120="U",T120/1.2,T120)</f>
        <v>1125</v>
      </c>
      <c r="T120" s="128">
        <f>O120*L120</f>
        <v>1350</v>
      </c>
      <c r="U120" s="125"/>
      <c r="V120" s="44"/>
      <c r="W120" s="45">
        <f>V120*S120</f>
        <v>0</v>
      </c>
      <c r="X120" s="46">
        <f>T120*V120</f>
        <v>0</v>
      </c>
      <c r="Y120" s="33"/>
    </row>
    <row r="121" spans="1:25" ht="15" customHeight="1" x14ac:dyDescent="0.2">
      <c r="A121" s="34" t="s">
        <v>108</v>
      </c>
      <c r="B121" s="35" t="s">
        <v>109</v>
      </c>
      <c r="C121" s="36" t="s">
        <v>110</v>
      </c>
      <c r="D121" s="37" t="s">
        <v>178</v>
      </c>
      <c r="E121" s="38" t="s">
        <v>179</v>
      </c>
      <c r="F121" s="39" t="s">
        <v>180</v>
      </c>
      <c r="G121" s="40" t="s">
        <v>186</v>
      </c>
      <c r="H121" s="41" t="s">
        <v>388</v>
      </c>
      <c r="I121" s="38" t="s">
        <v>123</v>
      </c>
      <c r="J121" s="120">
        <v>2015</v>
      </c>
      <c r="K121" s="42">
        <v>0.75</v>
      </c>
      <c r="L121" s="130">
        <v>3</v>
      </c>
      <c r="M121" s="122">
        <v>2</v>
      </c>
      <c r="N121" s="259" t="s">
        <v>263</v>
      </c>
      <c r="O121" s="262">
        <v>450</v>
      </c>
      <c r="P121" s="111" t="s">
        <v>205</v>
      </c>
      <c r="Q121" s="112" t="s">
        <v>485</v>
      </c>
      <c r="R121" s="43" t="s">
        <v>261</v>
      </c>
      <c r="S121" s="169">
        <f>IF(R121="U",T121/1.2,T121)</f>
        <v>1125</v>
      </c>
      <c r="T121" s="128">
        <f>O121*L121</f>
        <v>1350</v>
      </c>
      <c r="U121" s="125"/>
      <c r="V121" s="44"/>
      <c r="W121" s="45">
        <f>V121*S121</f>
        <v>0</v>
      </c>
      <c r="X121" s="46">
        <f>T121*V121</f>
        <v>0</v>
      </c>
      <c r="Y121" s="33"/>
    </row>
    <row r="122" spans="1:25" ht="15" customHeight="1" x14ac:dyDescent="0.2">
      <c r="A122" s="34" t="s">
        <v>108</v>
      </c>
      <c r="B122" s="35" t="s">
        <v>109</v>
      </c>
      <c r="C122" s="36" t="s">
        <v>110</v>
      </c>
      <c r="D122" s="37" t="s">
        <v>178</v>
      </c>
      <c r="E122" s="38" t="s">
        <v>179</v>
      </c>
      <c r="F122" s="39" t="s">
        <v>180</v>
      </c>
      <c r="G122" s="40" t="s">
        <v>183</v>
      </c>
      <c r="H122" s="41" t="s">
        <v>183</v>
      </c>
      <c r="I122" s="38" t="s">
        <v>123</v>
      </c>
      <c r="J122" s="120">
        <v>2017</v>
      </c>
      <c r="K122" s="42">
        <v>0.75</v>
      </c>
      <c r="L122" s="130">
        <v>1</v>
      </c>
      <c r="M122" s="122">
        <v>1</v>
      </c>
      <c r="N122" s="259" t="s">
        <v>263</v>
      </c>
      <c r="O122" s="262">
        <v>1500</v>
      </c>
      <c r="P122" s="111" t="s">
        <v>256</v>
      </c>
      <c r="Q122" s="112" t="s">
        <v>246</v>
      </c>
      <c r="R122" s="43" t="s">
        <v>261</v>
      </c>
      <c r="S122" s="169">
        <f>IF(R122="U",T122/1.2,T122)</f>
        <v>1250</v>
      </c>
      <c r="T122" s="128">
        <f>O122*L122</f>
        <v>1500</v>
      </c>
      <c r="U122" s="125"/>
      <c r="V122" s="44"/>
      <c r="W122" s="45">
        <f>V122*S122</f>
        <v>0</v>
      </c>
      <c r="X122" s="46">
        <f>T122*V122</f>
        <v>0</v>
      </c>
      <c r="Y122" s="33"/>
    </row>
    <row r="123" spans="1:25" ht="15" customHeight="1" x14ac:dyDescent="0.2">
      <c r="A123" s="34" t="s">
        <v>108</v>
      </c>
      <c r="B123" s="35" t="s">
        <v>109</v>
      </c>
      <c r="C123" s="36" t="s">
        <v>110</v>
      </c>
      <c r="D123" s="37" t="s">
        <v>178</v>
      </c>
      <c r="E123" s="38" t="s">
        <v>179</v>
      </c>
      <c r="F123" s="39" t="s">
        <v>180</v>
      </c>
      <c r="G123" s="40" t="s">
        <v>183</v>
      </c>
      <c r="H123" s="41" t="s">
        <v>389</v>
      </c>
      <c r="I123" s="38" t="s">
        <v>123</v>
      </c>
      <c r="J123" s="120">
        <v>2013</v>
      </c>
      <c r="K123" s="42">
        <v>0.75</v>
      </c>
      <c r="L123" s="130">
        <v>3</v>
      </c>
      <c r="M123" s="122">
        <v>1</v>
      </c>
      <c r="N123" s="259" t="s">
        <v>263</v>
      </c>
      <c r="O123" s="262">
        <v>780</v>
      </c>
      <c r="P123" s="111" t="s">
        <v>199</v>
      </c>
      <c r="Q123" s="112" t="s">
        <v>486</v>
      </c>
      <c r="R123" s="43" t="s">
        <v>261</v>
      </c>
      <c r="S123" s="169">
        <f>IF(R123="U",T123/1.2,T123)</f>
        <v>1950</v>
      </c>
      <c r="T123" s="128">
        <f>O123*L123</f>
        <v>2340</v>
      </c>
      <c r="U123" s="125"/>
      <c r="V123" s="44"/>
      <c r="W123" s="45">
        <f>V123*S123</f>
        <v>0</v>
      </c>
      <c r="X123" s="46">
        <f>T123*V123</f>
        <v>0</v>
      </c>
      <c r="Y123" s="33"/>
    </row>
    <row r="124" spans="1:25" ht="15" customHeight="1" x14ac:dyDescent="0.2">
      <c r="A124" s="34" t="s">
        <v>108</v>
      </c>
      <c r="B124" s="35" t="s">
        <v>109</v>
      </c>
      <c r="C124" s="36" t="s">
        <v>110</v>
      </c>
      <c r="D124" s="37" t="s">
        <v>178</v>
      </c>
      <c r="E124" s="38" t="s">
        <v>179</v>
      </c>
      <c r="F124" s="39" t="s">
        <v>180</v>
      </c>
      <c r="G124" s="40" t="s">
        <v>183</v>
      </c>
      <c r="H124" s="41" t="s">
        <v>389</v>
      </c>
      <c r="I124" s="38" t="s">
        <v>182</v>
      </c>
      <c r="J124" s="120">
        <v>2015</v>
      </c>
      <c r="K124" s="42">
        <v>0.75</v>
      </c>
      <c r="L124" s="130">
        <v>3</v>
      </c>
      <c r="M124" s="122">
        <v>1</v>
      </c>
      <c r="N124" s="259" t="s">
        <v>263</v>
      </c>
      <c r="O124" s="262">
        <v>1100</v>
      </c>
      <c r="P124" s="111" t="s">
        <v>205</v>
      </c>
      <c r="Q124" s="112" t="s">
        <v>247</v>
      </c>
      <c r="R124" s="43" t="s">
        <v>261</v>
      </c>
      <c r="S124" s="169">
        <f>IF(R124="U",T124/1.2,T124)</f>
        <v>2750</v>
      </c>
      <c r="T124" s="128">
        <f>O124*L124</f>
        <v>3300</v>
      </c>
      <c r="U124" s="125"/>
      <c r="V124" s="44"/>
      <c r="W124" s="45">
        <f>V124*S124</f>
        <v>0</v>
      </c>
      <c r="X124" s="46">
        <f>T124*V124</f>
        <v>0</v>
      </c>
      <c r="Y124" s="33"/>
    </row>
    <row r="125" spans="1:25" ht="15" customHeight="1" x14ac:dyDescent="0.2">
      <c r="A125" s="34" t="s">
        <v>108</v>
      </c>
      <c r="B125" s="35" t="s">
        <v>109</v>
      </c>
      <c r="C125" s="36" t="s">
        <v>110</v>
      </c>
      <c r="D125" s="37" t="s">
        <v>178</v>
      </c>
      <c r="E125" s="38" t="s">
        <v>179</v>
      </c>
      <c r="F125" s="39" t="s">
        <v>180</v>
      </c>
      <c r="G125" s="40" t="s">
        <v>187</v>
      </c>
      <c r="H125" s="41" t="s">
        <v>509</v>
      </c>
      <c r="I125" s="38" t="s">
        <v>182</v>
      </c>
      <c r="J125" s="120">
        <v>2016</v>
      </c>
      <c r="K125" s="42">
        <v>1.5</v>
      </c>
      <c r="L125" s="130">
        <v>1</v>
      </c>
      <c r="M125" s="122">
        <v>1</v>
      </c>
      <c r="N125" s="259" t="s">
        <v>263</v>
      </c>
      <c r="O125" s="262">
        <v>2880</v>
      </c>
      <c r="P125" s="111" t="s">
        <v>410</v>
      </c>
      <c r="Q125" s="112" t="s">
        <v>254</v>
      </c>
      <c r="R125" s="43" t="s">
        <v>261</v>
      </c>
      <c r="S125" s="169">
        <f>IF(R125="U",T125/1.2,T125)</f>
        <v>2400</v>
      </c>
      <c r="T125" s="128">
        <f>O125*L125</f>
        <v>2880</v>
      </c>
      <c r="U125" s="125"/>
      <c r="V125" s="44"/>
      <c r="W125" s="45">
        <f>V125*S125</f>
        <v>0</v>
      </c>
      <c r="X125" s="46">
        <f>T125*V125</f>
        <v>0</v>
      </c>
      <c r="Y125" s="33"/>
    </row>
    <row r="126" spans="1:25" ht="15" customHeight="1" x14ac:dyDescent="0.2">
      <c r="A126" s="34" t="s">
        <v>108</v>
      </c>
      <c r="B126" s="35" t="s">
        <v>109</v>
      </c>
      <c r="C126" s="36" t="s">
        <v>110</v>
      </c>
      <c r="D126" s="37" t="s">
        <v>178</v>
      </c>
      <c r="E126" s="38" t="s">
        <v>179</v>
      </c>
      <c r="F126" s="39" t="s">
        <v>180</v>
      </c>
      <c r="G126" s="40" t="s">
        <v>188</v>
      </c>
      <c r="H126" s="41" t="s">
        <v>390</v>
      </c>
      <c r="I126" s="38" t="s">
        <v>182</v>
      </c>
      <c r="J126" s="120">
        <v>2015</v>
      </c>
      <c r="K126" s="42">
        <v>0.75</v>
      </c>
      <c r="L126" s="130">
        <v>6</v>
      </c>
      <c r="M126" s="122">
        <v>1</v>
      </c>
      <c r="N126" s="259" t="s">
        <v>263</v>
      </c>
      <c r="O126" s="262">
        <v>300</v>
      </c>
      <c r="P126" s="111" t="s">
        <v>197</v>
      </c>
      <c r="Q126" s="112" t="s">
        <v>255</v>
      </c>
      <c r="R126" s="43" t="s">
        <v>261</v>
      </c>
      <c r="S126" s="169">
        <f>IF(R126="U",T126/1.2,T126)</f>
        <v>1500</v>
      </c>
      <c r="T126" s="128">
        <f>O126*L126</f>
        <v>1800</v>
      </c>
      <c r="U126" s="125"/>
      <c r="V126" s="44"/>
      <c r="W126" s="45">
        <f>V126*S126</f>
        <v>0</v>
      </c>
      <c r="X126" s="46">
        <f>T126*V126</f>
        <v>0</v>
      </c>
      <c r="Y126" s="33"/>
    </row>
    <row r="127" spans="1:25" ht="15" customHeight="1" x14ac:dyDescent="0.2">
      <c r="A127" s="34" t="s">
        <v>108</v>
      </c>
      <c r="B127" s="35" t="s">
        <v>109</v>
      </c>
      <c r="C127" s="36" t="s">
        <v>110</v>
      </c>
      <c r="D127" s="37" t="s">
        <v>178</v>
      </c>
      <c r="E127" s="38" t="s">
        <v>179</v>
      </c>
      <c r="F127" s="39" t="s">
        <v>180</v>
      </c>
      <c r="G127" s="40" t="s">
        <v>188</v>
      </c>
      <c r="H127" s="41" t="s">
        <v>390</v>
      </c>
      <c r="I127" s="38" t="s">
        <v>182</v>
      </c>
      <c r="J127" s="120">
        <v>2017</v>
      </c>
      <c r="K127" s="42">
        <v>0.75</v>
      </c>
      <c r="L127" s="130">
        <v>6</v>
      </c>
      <c r="M127" s="122">
        <v>3</v>
      </c>
      <c r="N127" s="259" t="s">
        <v>263</v>
      </c>
      <c r="O127" s="262">
        <v>330</v>
      </c>
      <c r="P127" s="111" t="s">
        <v>432</v>
      </c>
      <c r="Q127" s="112" t="s">
        <v>487</v>
      </c>
      <c r="R127" s="43" t="s">
        <v>261</v>
      </c>
      <c r="S127" s="169">
        <f>IF(R127="U",T127/1.2,T127)</f>
        <v>1650</v>
      </c>
      <c r="T127" s="128">
        <f>O127*L127</f>
        <v>1980</v>
      </c>
      <c r="U127" s="125"/>
      <c r="V127" s="44"/>
      <c r="W127" s="45">
        <f>V127*S127</f>
        <v>0</v>
      </c>
      <c r="X127" s="46">
        <f>T127*V127</f>
        <v>0</v>
      </c>
      <c r="Y127" s="33"/>
    </row>
    <row r="128" spans="1:25" ht="15" customHeight="1" x14ac:dyDescent="0.2">
      <c r="A128" s="34" t="s">
        <v>108</v>
      </c>
      <c r="B128" s="35" t="s">
        <v>109</v>
      </c>
      <c r="C128" s="36" t="s">
        <v>110</v>
      </c>
      <c r="D128" s="37" t="s">
        <v>178</v>
      </c>
      <c r="E128" s="38" t="s">
        <v>179</v>
      </c>
      <c r="F128" s="39" t="s">
        <v>180</v>
      </c>
      <c r="G128" s="40" t="s">
        <v>191</v>
      </c>
      <c r="H128" s="41" t="s">
        <v>391</v>
      </c>
      <c r="I128" s="38" t="s">
        <v>182</v>
      </c>
      <c r="J128" s="120">
        <v>2016</v>
      </c>
      <c r="K128" s="42">
        <v>0.75</v>
      </c>
      <c r="L128" s="130">
        <v>3</v>
      </c>
      <c r="M128" s="122">
        <v>1</v>
      </c>
      <c r="N128" s="259" t="s">
        <v>263</v>
      </c>
      <c r="O128" s="262">
        <v>380</v>
      </c>
      <c r="P128" s="111" t="s">
        <v>205</v>
      </c>
      <c r="Q128" s="112" t="s">
        <v>257</v>
      </c>
      <c r="R128" s="43" t="s">
        <v>261</v>
      </c>
      <c r="S128" s="169">
        <f>IF(R128="U",T128/1.2,T128)</f>
        <v>950</v>
      </c>
      <c r="T128" s="128">
        <f>O128*L128</f>
        <v>1140</v>
      </c>
      <c r="U128" s="125"/>
      <c r="V128" s="44"/>
      <c r="W128" s="45">
        <f>V128*S128</f>
        <v>0</v>
      </c>
      <c r="X128" s="46">
        <f>T128*V128</f>
        <v>0</v>
      </c>
      <c r="Y128" s="33"/>
    </row>
    <row r="129" spans="1:25" ht="15" customHeight="1" x14ac:dyDescent="0.2">
      <c r="A129" s="34" t="s">
        <v>108</v>
      </c>
      <c r="B129" s="35" t="s">
        <v>109</v>
      </c>
      <c r="C129" s="36" t="s">
        <v>110</v>
      </c>
      <c r="D129" s="37" t="s">
        <v>178</v>
      </c>
      <c r="E129" s="38" t="s">
        <v>179</v>
      </c>
      <c r="F129" s="39" t="s">
        <v>180</v>
      </c>
      <c r="G129" s="40" t="s">
        <v>184</v>
      </c>
      <c r="H129" s="41" t="s">
        <v>392</v>
      </c>
      <c r="I129" s="38" t="s">
        <v>123</v>
      </c>
      <c r="J129" s="120">
        <v>2016</v>
      </c>
      <c r="K129" s="42">
        <v>0.75</v>
      </c>
      <c r="L129" s="130">
        <v>3</v>
      </c>
      <c r="M129" s="122">
        <v>1</v>
      </c>
      <c r="N129" s="259" t="s">
        <v>263</v>
      </c>
      <c r="O129" s="262" t="s">
        <v>156</v>
      </c>
      <c r="P129" s="111" t="s">
        <v>248</v>
      </c>
      <c r="Q129" s="112" t="s">
        <v>249</v>
      </c>
      <c r="R129" s="43" t="s">
        <v>261</v>
      </c>
      <c r="S129" s="169">
        <f>IF(R129="U",T129/1.2,T129)</f>
        <v>1083.3333333333335</v>
      </c>
      <c r="T129" s="128">
        <v>1300</v>
      </c>
      <c r="U129" s="125"/>
      <c r="V129" s="44"/>
      <c r="W129" s="45">
        <f>V129*S129</f>
        <v>0</v>
      </c>
      <c r="X129" s="46">
        <f>T129*V129</f>
        <v>0</v>
      </c>
      <c r="Y129" s="33"/>
    </row>
    <row r="130" spans="1:25" ht="15" customHeight="1" x14ac:dyDescent="0.2">
      <c r="A130" s="34" t="s">
        <v>108</v>
      </c>
      <c r="B130" s="35" t="s">
        <v>109</v>
      </c>
      <c r="C130" s="36" t="s">
        <v>110</v>
      </c>
      <c r="D130" s="37" t="s">
        <v>178</v>
      </c>
      <c r="E130" s="38" t="s">
        <v>179</v>
      </c>
      <c r="F130" s="39" t="s">
        <v>180</v>
      </c>
      <c r="G130" s="40" t="s">
        <v>184</v>
      </c>
      <c r="H130" s="41" t="s">
        <v>392</v>
      </c>
      <c r="I130" s="38" t="s">
        <v>123</v>
      </c>
      <c r="J130" s="120">
        <v>2018</v>
      </c>
      <c r="K130" s="42">
        <v>0.75</v>
      </c>
      <c r="L130" s="130">
        <v>3</v>
      </c>
      <c r="M130" s="122">
        <v>2</v>
      </c>
      <c r="N130" s="259" t="s">
        <v>263</v>
      </c>
      <c r="O130" s="262" t="s">
        <v>156</v>
      </c>
      <c r="P130" s="111" t="s">
        <v>197</v>
      </c>
      <c r="Q130" s="112" t="s">
        <v>250</v>
      </c>
      <c r="R130" s="43" t="s">
        <v>261</v>
      </c>
      <c r="S130" s="169">
        <f>IF(R130="U",T130/1.2,T130)</f>
        <v>1083.3333333333335</v>
      </c>
      <c r="T130" s="128">
        <v>1300</v>
      </c>
      <c r="U130" s="125"/>
      <c r="V130" s="44"/>
      <c r="W130" s="45">
        <f>V130*S130</f>
        <v>0</v>
      </c>
      <c r="X130" s="46">
        <f>T130*V130</f>
        <v>0</v>
      </c>
      <c r="Y130" s="33"/>
    </row>
    <row r="131" spans="1:25" ht="15" customHeight="1" x14ac:dyDescent="0.2">
      <c r="A131" s="34" t="s">
        <v>108</v>
      </c>
      <c r="B131" s="35" t="s">
        <v>109</v>
      </c>
      <c r="C131" s="36" t="s">
        <v>110</v>
      </c>
      <c r="D131" s="37" t="s">
        <v>178</v>
      </c>
      <c r="E131" s="38" t="s">
        <v>179</v>
      </c>
      <c r="F131" s="39" t="s">
        <v>180</v>
      </c>
      <c r="G131" s="40" t="s">
        <v>184</v>
      </c>
      <c r="H131" s="41" t="s">
        <v>393</v>
      </c>
      <c r="I131" s="38" t="s">
        <v>182</v>
      </c>
      <c r="J131" s="120">
        <v>2013</v>
      </c>
      <c r="K131" s="42">
        <v>0.75</v>
      </c>
      <c r="L131" s="130">
        <v>6</v>
      </c>
      <c r="M131" s="122">
        <v>1</v>
      </c>
      <c r="N131" s="259" t="s">
        <v>263</v>
      </c>
      <c r="O131" s="262">
        <v>360</v>
      </c>
      <c r="P131" s="111" t="s">
        <v>199</v>
      </c>
      <c r="Q131" s="112" t="s">
        <v>258</v>
      </c>
      <c r="R131" s="43" t="s">
        <v>261</v>
      </c>
      <c r="S131" s="169">
        <f>IF(R131="U",T131/1.2,T131)</f>
        <v>1800</v>
      </c>
      <c r="T131" s="128">
        <f>O131*L131</f>
        <v>2160</v>
      </c>
      <c r="U131" s="125"/>
      <c r="V131" s="44"/>
      <c r="W131" s="45">
        <f>V131*S131</f>
        <v>0</v>
      </c>
      <c r="X131" s="46">
        <f>T131*V131</f>
        <v>0</v>
      </c>
      <c r="Y131" s="33"/>
    </row>
    <row r="132" spans="1:25" ht="15" customHeight="1" x14ac:dyDescent="0.2">
      <c r="A132" s="34" t="s">
        <v>108</v>
      </c>
      <c r="B132" s="35" t="s">
        <v>109</v>
      </c>
      <c r="C132" s="36" t="s">
        <v>110</v>
      </c>
      <c r="D132" s="37" t="s">
        <v>178</v>
      </c>
      <c r="E132" s="38" t="s">
        <v>179</v>
      </c>
      <c r="F132" s="39" t="s">
        <v>180</v>
      </c>
      <c r="G132" s="40" t="s">
        <v>184</v>
      </c>
      <c r="H132" s="41" t="s">
        <v>394</v>
      </c>
      <c r="I132" s="38" t="s">
        <v>182</v>
      </c>
      <c r="J132" s="120">
        <v>2013</v>
      </c>
      <c r="K132" s="42">
        <v>0.75</v>
      </c>
      <c r="L132" s="130">
        <v>6</v>
      </c>
      <c r="M132" s="122">
        <v>2</v>
      </c>
      <c r="N132" s="259" t="s">
        <v>263</v>
      </c>
      <c r="O132" s="262">
        <v>360</v>
      </c>
      <c r="P132" s="111" t="s">
        <v>199</v>
      </c>
      <c r="Q132" s="112" t="s">
        <v>259</v>
      </c>
      <c r="R132" s="43" t="s">
        <v>261</v>
      </c>
      <c r="S132" s="169">
        <f>IF(R132="U",T132/1.2,T132)</f>
        <v>1800</v>
      </c>
      <c r="T132" s="128">
        <f>O132*L132</f>
        <v>2160</v>
      </c>
      <c r="U132" s="125"/>
      <c r="V132" s="44"/>
      <c r="W132" s="45">
        <f>V132*S132</f>
        <v>0</v>
      </c>
      <c r="X132" s="46">
        <f>T132*V132</f>
        <v>0</v>
      </c>
      <c r="Y132" s="33"/>
    </row>
    <row r="133" spans="1:25" ht="15" customHeight="1" x14ac:dyDescent="0.2">
      <c r="A133" s="34" t="s">
        <v>108</v>
      </c>
      <c r="B133" s="35" t="s">
        <v>109</v>
      </c>
      <c r="C133" s="36" t="s">
        <v>110</v>
      </c>
      <c r="D133" s="37" t="s">
        <v>178</v>
      </c>
      <c r="E133" s="38" t="s">
        <v>179</v>
      </c>
      <c r="F133" s="39" t="s">
        <v>180</v>
      </c>
      <c r="G133" s="40" t="s">
        <v>184</v>
      </c>
      <c r="H133" s="41" t="s">
        <v>395</v>
      </c>
      <c r="I133" s="38" t="s">
        <v>182</v>
      </c>
      <c r="J133" s="120">
        <v>2013</v>
      </c>
      <c r="K133" s="42">
        <v>0.75</v>
      </c>
      <c r="L133" s="130">
        <v>6</v>
      </c>
      <c r="M133" s="122">
        <v>2</v>
      </c>
      <c r="N133" s="259" t="s">
        <v>263</v>
      </c>
      <c r="O133" s="262">
        <v>360</v>
      </c>
      <c r="P133" s="111" t="s">
        <v>199</v>
      </c>
      <c r="Q133" s="112" t="s">
        <v>260</v>
      </c>
      <c r="R133" s="43" t="s">
        <v>261</v>
      </c>
      <c r="S133" s="169">
        <f>IF(R133="U",T133/1.2,T133)</f>
        <v>1800</v>
      </c>
      <c r="T133" s="128">
        <f>O133*L133</f>
        <v>2160</v>
      </c>
      <c r="U133" s="125"/>
      <c r="V133" s="44"/>
      <c r="W133" s="45">
        <f>V133*S133</f>
        <v>0</v>
      </c>
      <c r="X133" s="46">
        <f>T133*V133</f>
        <v>0</v>
      </c>
      <c r="Y133" s="33"/>
    </row>
    <row r="134" spans="1:25" ht="15" customHeight="1" x14ac:dyDescent="0.2">
      <c r="A134" s="34" t="s">
        <v>108</v>
      </c>
      <c r="B134" s="35" t="s">
        <v>109</v>
      </c>
      <c r="C134" s="36" t="s">
        <v>110</v>
      </c>
      <c r="D134" s="37" t="s">
        <v>178</v>
      </c>
      <c r="E134" s="38" t="s">
        <v>179</v>
      </c>
      <c r="F134" s="39" t="s">
        <v>180</v>
      </c>
      <c r="G134" s="40" t="s">
        <v>185</v>
      </c>
      <c r="H134" s="258" t="s">
        <v>396</v>
      </c>
      <c r="I134" s="38" t="s">
        <v>182</v>
      </c>
      <c r="J134" s="120">
        <v>1986</v>
      </c>
      <c r="K134" s="42">
        <v>0.75</v>
      </c>
      <c r="L134" s="130">
        <v>12</v>
      </c>
      <c r="M134" s="122">
        <v>1</v>
      </c>
      <c r="N134" s="259" t="s">
        <v>264</v>
      </c>
      <c r="O134" s="262">
        <v>123.75</v>
      </c>
      <c r="P134" s="111" t="s">
        <v>251</v>
      </c>
      <c r="Q134" s="112" t="s">
        <v>252</v>
      </c>
      <c r="R134" s="43" t="s">
        <v>262</v>
      </c>
      <c r="S134" s="169">
        <f>IF(R134="U",T134/1.2,T134)</f>
        <v>1485</v>
      </c>
      <c r="T134" s="128">
        <f>O134*L134</f>
        <v>1485</v>
      </c>
      <c r="U134" s="125"/>
      <c r="V134" s="44"/>
      <c r="W134" s="45">
        <f>V134*S134</f>
        <v>0</v>
      </c>
      <c r="X134" s="46">
        <f>T134*V134</f>
        <v>0</v>
      </c>
      <c r="Y134" s="33"/>
    </row>
    <row r="135" spans="1:25" ht="15" customHeight="1" x14ac:dyDescent="0.2">
      <c r="A135" s="34" t="s">
        <v>108</v>
      </c>
      <c r="B135" s="35" t="s">
        <v>109</v>
      </c>
      <c r="C135" s="36" t="s">
        <v>110</v>
      </c>
      <c r="D135" s="37" t="s">
        <v>178</v>
      </c>
      <c r="E135" s="38" t="s">
        <v>179</v>
      </c>
      <c r="F135" s="39"/>
      <c r="G135" s="40" t="s">
        <v>397</v>
      </c>
      <c r="H135" s="41" t="s">
        <v>513</v>
      </c>
      <c r="I135" s="38" t="s">
        <v>169</v>
      </c>
      <c r="J135" s="120">
        <v>2018</v>
      </c>
      <c r="K135" s="42">
        <v>0.75</v>
      </c>
      <c r="L135" s="130">
        <v>5</v>
      </c>
      <c r="M135" s="122">
        <v>1</v>
      </c>
      <c r="N135" s="259" t="s">
        <v>263</v>
      </c>
      <c r="O135" s="262" t="s">
        <v>156</v>
      </c>
      <c r="P135" s="111" t="s">
        <v>256</v>
      </c>
      <c r="Q135" s="112" t="s">
        <v>488</v>
      </c>
      <c r="R135" s="43" t="s">
        <v>261</v>
      </c>
      <c r="S135" s="169">
        <f>IF(R135="U",T135/1.2,T135)</f>
        <v>2000</v>
      </c>
      <c r="T135" s="128">
        <v>2400</v>
      </c>
      <c r="U135" s="125"/>
      <c r="V135" s="44"/>
      <c r="W135" s="45">
        <f>V135*S135</f>
        <v>0</v>
      </c>
      <c r="X135" s="46">
        <f>T135*V135</f>
        <v>0</v>
      </c>
      <c r="Y135" s="33"/>
    </row>
    <row r="136" spans="1:25" ht="15" customHeight="1" x14ac:dyDescent="0.2">
      <c r="A136" s="34" t="s">
        <v>108</v>
      </c>
      <c r="B136" s="35" t="s">
        <v>109</v>
      </c>
      <c r="C136" s="36" t="s">
        <v>110</v>
      </c>
      <c r="D136" s="37" t="s">
        <v>178</v>
      </c>
      <c r="E136" s="38" t="s">
        <v>179</v>
      </c>
      <c r="F136" s="39"/>
      <c r="G136" s="40" t="s">
        <v>398</v>
      </c>
      <c r="H136" s="258" t="s">
        <v>514</v>
      </c>
      <c r="I136" s="38" t="s">
        <v>114</v>
      </c>
      <c r="J136" s="120">
        <v>2009</v>
      </c>
      <c r="K136" s="42" t="s">
        <v>156</v>
      </c>
      <c r="L136" s="130">
        <v>4</v>
      </c>
      <c r="M136" s="122">
        <v>1</v>
      </c>
      <c r="N136" s="259" t="s">
        <v>263</v>
      </c>
      <c r="O136" s="262" t="s">
        <v>156</v>
      </c>
      <c r="P136" s="111" t="s">
        <v>489</v>
      </c>
      <c r="Q136" s="112" t="s">
        <v>490</v>
      </c>
      <c r="R136" s="43" t="s">
        <v>261</v>
      </c>
      <c r="S136" s="169">
        <f>IF(R136="U",T136/1.2,T136)</f>
        <v>2333.3333333333335</v>
      </c>
      <c r="T136" s="128">
        <v>2800</v>
      </c>
      <c r="U136" s="125"/>
      <c r="V136" s="44"/>
      <c r="W136" s="45">
        <f>V136*S136</f>
        <v>0</v>
      </c>
      <c r="X136" s="46">
        <f>T136*V136</f>
        <v>0</v>
      </c>
      <c r="Y136" s="33"/>
    </row>
    <row r="137" spans="1:25" ht="15" customHeight="1" x14ac:dyDescent="0.2">
      <c r="A137" s="34" t="s">
        <v>108</v>
      </c>
      <c r="B137" s="35" t="s">
        <v>109</v>
      </c>
      <c r="C137" s="36" t="s">
        <v>110</v>
      </c>
      <c r="D137" s="37" t="s">
        <v>178</v>
      </c>
      <c r="E137" s="38" t="s">
        <v>179</v>
      </c>
      <c r="F137" s="39"/>
      <c r="G137" s="40" t="s">
        <v>398</v>
      </c>
      <c r="H137" s="258" t="s">
        <v>514</v>
      </c>
      <c r="I137" s="38" t="s">
        <v>114</v>
      </c>
      <c r="J137" s="120">
        <v>2011</v>
      </c>
      <c r="K137" s="42" t="s">
        <v>156</v>
      </c>
      <c r="L137" s="130">
        <v>4</v>
      </c>
      <c r="M137" s="122">
        <v>1</v>
      </c>
      <c r="N137" s="259" t="s">
        <v>263</v>
      </c>
      <c r="O137" s="262" t="s">
        <v>156</v>
      </c>
      <c r="P137" s="111" t="s">
        <v>455</v>
      </c>
      <c r="Q137" s="112" t="s">
        <v>491</v>
      </c>
      <c r="R137" s="43" t="s">
        <v>261</v>
      </c>
      <c r="S137" s="169">
        <f>IF(R137="U",T137/1.2,T137)</f>
        <v>2083.3333333333335</v>
      </c>
      <c r="T137" s="128">
        <v>2500</v>
      </c>
      <c r="U137" s="125"/>
      <c r="V137" s="44"/>
      <c r="W137" s="45">
        <f>V137*S137</f>
        <v>0</v>
      </c>
      <c r="X137" s="46">
        <f>T137*V137</f>
        <v>0</v>
      </c>
      <c r="Y137" s="33"/>
    </row>
    <row r="138" spans="1:25" ht="15" customHeight="1" x14ac:dyDescent="0.2">
      <c r="A138" s="34" t="s">
        <v>108</v>
      </c>
      <c r="B138" s="35" t="s">
        <v>109</v>
      </c>
      <c r="C138" s="36" t="s">
        <v>110</v>
      </c>
      <c r="D138" s="37" t="s">
        <v>178</v>
      </c>
      <c r="E138" s="38" t="s">
        <v>179</v>
      </c>
      <c r="F138" s="39"/>
      <c r="G138" s="40" t="s">
        <v>398</v>
      </c>
      <c r="H138" s="258" t="s">
        <v>514</v>
      </c>
      <c r="I138" s="38" t="s">
        <v>114</v>
      </c>
      <c r="J138" s="120">
        <v>2014</v>
      </c>
      <c r="K138" s="42" t="s">
        <v>156</v>
      </c>
      <c r="L138" s="130">
        <v>4</v>
      </c>
      <c r="M138" s="122">
        <v>1</v>
      </c>
      <c r="N138" s="259" t="s">
        <v>263</v>
      </c>
      <c r="O138" s="262" t="s">
        <v>156</v>
      </c>
      <c r="P138" s="111" t="s">
        <v>455</v>
      </c>
      <c r="Q138" s="112" t="s">
        <v>492</v>
      </c>
      <c r="R138" s="43" t="s">
        <v>261</v>
      </c>
      <c r="S138" s="169">
        <f>IF(R138="U",T138/1.2,T138)</f>
        <v>2083.3333333333335</v>
      </c>
      <c r="T138" s="128">
        <v>2500</v>
      </c>
      <c r="U138" s="125"/>
      <c r="V138" s="44"/>
      <c r="W138" s="45">
        <f>V138*S138</f>
        <v>0</v>
      </c>
      <c r="X138" s="46">
        <f>T138*V138</f>
        <v>0</v>
      </c>
      <c r="Y138" s="33"/>
    </row>
    <row r="139" spans="1:25" ht="15" customHeight="1" x14ac:dyDescent="0.2">
      <c r="A139" s="34" t="s">
        <v>108</v>
      </c>
      <c r="B139" s="35" t="s">
        <v>109</v>
      </c>
      <c r="C139" s="36" t="s">
        <v>110</v>
      </c>
      <c r="D139" s="37" t="s">
        <v>178</v>
      </c>
      <c r="E139" s="38" t="s">
        <v>179</v>
      </c>
      <c r="F139" s="39"/>
      <c r="G139" s="40" t="s">
        <v>398</v>
      </c>
      <c r="H139" s="258" t="s">
        <v>514</v>
      </c>
      <c r="I139" s="38" t="s">
        <v>114</v>
      </c>
      <c r="J139" s="120">
        <v>2015</v>
      </c>
      <c r="K139" s="42" t="s">
        <v>156</v>
      </c>
      <c r="L139" s="130">
        <v>4</v>
      </c>
      <c r="M139" s="122">
        <v>1</v>
      </c>
      <c r="N139" s="259" t="s">
        <v>263</v>
      </c>
      <c r="O139" s="262" t="s">
        <v>156</v>
      </c>
      <c r="P139" s="111" t="s">
        <v>455</v>
      </c>
      <c r="Q139" s="112" t="s">
        <v>493</v>
      </c>
      <c r="R139" s="43" t="s">
        <v>261</v>
      </c>
      <c r="S139" s="169">
        <f>IF(R139="U",T139/1.2,T139)</f>
        <v>2083.3333333333335</v>
      </c>
      <c r="T139" s="128">
        <v>2500</v>
      </c>
      <c r="U139" s="125"/>
      <c r="V139" s="44"/>
      <c r="W139" s="45">
        <f>V139*S139</f>
        <v>0</v>
      </c>
      <c r="X139" s="46">
        <f>T139*V139</f>
        <v>0</v>
      </c>
      <c r="Y139" s="33"/>
    </row>
    <row r="140" spans="1:25" ht="15" customHeight="1" x14ac:dyDescent="0.2">
      <c r="A140" s="34" t="s">
        <v>108</v>
      </c>
      <c r="B140" s="35" t="s">
        <v>109</v>
      </c>
      <c r="C140" s="36" t="s">
        <v>110</v>
      </c>
      <c r="D140" s="37" t="s">
        <v>178</v>
      </c>
      <c r="E140" s="38" t="s">
        <v>179</v>
      </c>
      <c r="F140" s="39"/>
      <c r="G140" s="40" t="s">
        <v>398</v>
      </c>
      <c r="H140" s="258" t="s">
        <v>514</v>
      </c>
      <c r="I140" s="38" t="s">
        <v>114</v>
      </c>
      <c r="J140" s="120">
        <v>2016</v>
      </c>
      <c r="K140" s="42" t="s">
        <v>156</v>
      </c>
      <c r="L140" s="130">
        <v>4</v>
      </c>
      <c r="M140" s="122">
        <v>1</v>
      </c>
      <c r="N140" s="259" t="s">
        <v>263</v>
      </c>
      <c r="O140" s="262" t="s">
        <v>156</v>
      </c>
      <c r="P140" s="111" t="s">
        <v>455</v>
      </c>
      <c r="Q140" s="112" t="s">
        <v>494</v>
      </c>
      <c r="R140" s="43" t="s">
        <v>261</v>
      </c>
      <c r="S140" s="169">
        <f>IF(R140="U",T140/1.2,T140)</f>
        <v>2500</v>
      </c>
      <c r="T140" s="128">
        <v>3000</v>
      </c>
      <c r="U140" s="125"/>
      <c r="V140" s="44"/>
      <c r="W140" s="45">
        <f>V140*S140</f>
        <v>0</v>
      </c>
      <c r="X140" s="46">
        <f>T140*V140</f>
        <v>0</v>
      </c>
      <c r="Y140" s="33"/>
    </row>
    <row r="141" spans="1:25" s="288" customFormat="1" ht="30" customHeight="1" x14ac:dyDescent="0.2">
      <c r="A141" s="264" t="s">
        <v>108</v>
      </c>
      <c r="B141" s="265" t="s">
        <v>109</v>
      </c>
      <c r="C141" s="266" t="s">
        <v>110</v>
      </c>
      <c r="D141" s="267" t="s">
        <v>178</v>
      </c>
      <c r="E141" s="268" t="s">
        <v>179</v>
      </c>
      <c r="F141" s="269"/>
      <c r="G141" s="270" t="s">
        <v>398</v>
      </c>
      <c r="H141" s="271" t="s">
        <v>516</v>
      </c>
      <c r="I141" s="268" t="s">
        <v>114</v>
      </c>
      <c r="J141" s="272">
        <v>2018</v>
      </c>
      <c r="K141" s="273">
        <v>0.75</v>
      </c>
      <c r="L141" s="274">
        <v>4</v>
      </c>
      <c r="M141" s="275">
        <v>1</v>
      </c>
      <c r="N141" s="276" t="s">
        <v>263</v>
      </c>
      <c r="O141" s="277" t="s">
        <v>156</v>
      </c>
      <c r="P141" s="278" t="s">
        <v>455</v>
      </c>
      <c r="Q141" s="279" t="s">
        <v>495</v>
      </c>
      <c r="R141" s="280" t="s">
        <v>261</v>
      </c>
      <c r="S141" s="281">
        <f>IF(R141="U",T141/1.2,T141)</f>
        <v>2000</v>
      </c>
      <c r="T141" s="282">
        <v>2400</v>
      </c>
      <c r="U141" s="283"/>
      <c r="V141" s="284"/>
      <c r="W141" s="285">
        <f>V141*S141</f>
        <v>0</v>
      </c>
      <c r="X141" s="286">
        <f>T141*V141</f>
        <v>0</v>
      </c>
      <c r="Y141" s="287"/>
    </row>
    <row r="142" spans="1:25" ht="15" customHeight="1" x14ac:dyDescent="0.2">
      <c r="A142" s="34" t="s">
        <v>108</v>
      </c>
      <c r="B142" s="35" t="s">
        <v>109</v>
      </c>
      <c r="C142" s="36" t="s">
        <v>110</v>
      </c>
      <c r="D142" s="37" t="s">
        <v>178</v>
      </c>
      <c r="E142" s="38" t="s">
        <v>179</v>
      </c>
      <c r="F142" s="39"/>
      <c r="G142" s="40" t="s">
        <v>398</v>
      </c>
      <c r="H142" s="258" t="s">
        <v>515</v>
      </c>
      <c r="I142" s="38" t="s">
        <v>114</v>
      </c>
      <c r="J142" s="120">
        <v>2017</v>
      </c>
      <c r="K142" s="42">
        <v>0.75</v>
      </c>
      <c r="L142" s="130">
        <v>4</v>
      </c>
      <c r="M142" s="122">
        <v>1</v>
      </c>
      <c r="N142" s="259" t="s">
        <v>263</v>
      </c>
      <c r="O142" s="262" t="s">
        <v>156</v>
      </c>
      <c r="P142" s="111" t="s">
        <v>455</v>
      </c>
      <c r="Q142" s="112" t="s">
        <v>496</v>
      </c>
      <c r="R142" s="43" t="s">
        <v>261</v>
      </c>
      <c r="S142" s="169">
        <f>IF(R142="U",T142/1.2,T142)</f>
        <v>2000</v>
      </c>
      <c r="T142" s="128">
        <v>2400</v>
      </c>
      <c r="U142" s="125"/>
      <c r="V142" s="44"/>
      <c r="W142" s="45">
        <f>V142*S142</f>
        <v>0</v>
      </c>
      <c r="X142" s="46">
        <f>T142*V142</f>
        <v>0</v>
      </c>
      <c r="Y142" s="33"/>
    </row>
    <row r="143" spans="1:25" ht="15" customHeight="1" x14ac:dyDescent="0.2">
      <c r="A143" s="34" t="s">
        <v>108</v>
      </c>
      <c r="B143" s="35" t="s">
        <v>109</v>
      </c>
      <c r="C143" s="36" t="s">
        <v>110</v>
      </c>
      <c r="D143" s="37" t="s">
        <v>178</v>
      </c>
      <c r="E143" s="38" t="s">
        <v>179</v>
      </c>
      <c r="F143" s="39"/>
      <c r="G143" s="40" t="s">
        <v>189</v>
      </c>
      <c r="H143" s="41" t="s">
        <v>399</v>
      </c>
      <c r="I143" s="38" t="s">
        <v>156</v>
      </c>
      <c r="J143" s="120">
        <v>2011</v>
      </c>
      <c r="K143" s="42">
        <v>0.75</v>
      </c>
      <c r="L143" s="130">
        <v>6</v>
      </c>
      <c r="M143" s="122">
        <v>1</v>
      </c>
      <c r="N143" s="259" t="s">
        <v>263</v>
      </c>
      <c r="O143" s="262" t="s">
        <v>156</v>
      </c>
      <c r="P143" s="111" t="s">
        <v>449</v>
      </c>
      <c r="Q143" s="112" t="s">
        <v>497</v>
      </c>
      <c r="R143" s="43" t="s">
        <v>261</v>
      </c>
      <c r="S143" s="169">
        <f>IF(R143="U",T143/1.2,T143)</f>
        <v>2750</v>
      </c>
      <c r="T143" s="128">
        <v>3300</v>
      </c>
      <c r="U143" s="125"/>
      <c r="V143" s="44"/>
      <c r="W143" s="45">
        <f>V143*S143</f>
        <v>0</v>
      </c>
      <c r="X143" s="46">
        <f>T143*V143</f>
        <v>0</v>
      </c>
      <c r="Y143" s="33"/>
    </row>
    <row r="144" spans="1:25" s="288" customFormat="1" ht="30" customHeight="1" x14ac:dyDescent="0.2">
      <c r="A144" s="264" t="s">
        <v>108</v>
      </c>
      <c r="B144" s="265" t="s">
        <v>109</v>
      </c>
      <c r="C144" s="266" t="s">
        <v>110</v>
      </c>
      <c r="D144" s="267" t="s">
        <v>178</v>
      </c>
      <c r="E144" s="268" t="s">
        <v>179</v>
      </c>
      <c r="F144" s="269"/>
      <c r="G144" s="270" t="s">
        <v>189</v>
      </c>
      <c r="H144" s="289" t="s">
        <v>400</v>
      </c>
      <c r="I144" s="268" t="s">
        <v>169</v>
      </c>
      <c r="J144" s="272">
        <v>2010</v>
      </c>
      <c r="K144" s="273">
        <v>0.75</v>
      </c>
      <c r="L144" s="274">
        <v>6</v>
      </c>
      <c r="M144" s="275">
        <v>1</v>
      </c>
      <c r="N144" s="276" t="s">
        <v>263</v>
      </c>
      <c r="O144" s="277" t="s">
        <v>156</v>
      </c>
      <c r="P144" s="278" t="s">
        <v>489</v>
      </c>
      <c r="Q144" s="279" t="s">
        <v>498</v>
      </c>
      <c r="R144" s="280" t="s">
        <v>261</v>
      </c>
      <c r="S144" s="281">
        <f>IF(R144="U",T144/1.2,T144)</f>
        <v>7000</v>
      </c>
      <c r="T144" s="282">
        <v>8400</v>
      </c>
      <c r="U144" s="283"/>
      <c r="V144" s="284"/>
      <c r="W144" s="285">
        <f>V144*S144</f>
        <v>0</v>
      </c>
      <c r="X144" s="286">
        <f>T144*V144</f>
        <v>0</v>
      </c>
      <c r="Y144" s="287"/>
    </row>
    <row r="145" spans="1:25" s="288" customFormat="1" ht="30" customHeight="1" x14ac:dyDescent="0.2">
      <c r="A145" s="264" t="s">
        <v>108</v>
      </c>
      <c r="B145" s="265" t="s">
        <v>109</v>
      </c>
      <c r="C145" s="266" t="s">
        <v>110</v>
      </c>
      <c r="D145" s="267" t="s">
        <v>178</v>
      </c>
      <c r="E145" s="268" t="s">
        <v>179</v>
      </c>
      <c r="F145" s="269"/>
      <c r="G145" s="270" t="s">
        <v>189</v>
      </c>
      <c r="H145" s="289" t="s">
        <v>401</v>
      </c>
      <c r="I145" s="268" t="s">
        <v>169</v>
      </c>
      <c r="J145" s="272">
        <v>2009</v>
      </c>
      <c r="K145" s="273">
        <v>0.75</v>
      </c>
      <c r="L145" s="274">
        <v>6</v>
      </c>
      <c r="M145" s="275">
        <v>1</v>
      </c>
      <c r="N145" s="276" t="s">
        <v>263</v>
      </c>
      <c r="O145" s="277" t="s">
        <v>156</v>
      </c>
      <c r="P145" s="278" t="s">
        <v>489</v>
      </c>
      <c r="Q145" s="279" t="s">
        <v>499</v>
      </c>
      <c r="R145" s="280" t="s">
        <v>261</v>
      </c>
      <c r="S145" s="281">
        <f>IF(R145="U",T145/1.2,T145)</f>
        <v>3333.3333333333335</v>
      </c>
      <c r="T145" s="282">
        <v>4000</v>
      </c>
      <c r="U145" s="283"/>
      <c r="V145" s="284"/>
      <c r="W145" s="285">
        <f>V145*S145</f>
        <v>0</v>
      </c>
      <c r="X145" s="290">
        <f>T145*V145</f>
        <v>0</v>
      </c>
      <c r="Y145" s="287"/>
    </row>
    <row r="146" spans="1:25" ht="15" customHeight="1" x14ac:dyDescent="0.2">
      <c r="A146" s="34" t="s">
        <v>108</v>
      </c>
      <c r="B146" s="35" t="s">
        <v>115</v>
      </c>
      <c r="C146" s="36" t="s">
        <v>110</v>
      </c>
      <c r="D146" s="37" t="s">
        <v>178</v>
      </c>
      <c r="E146" s="38" t="s">
        <v>179</v>
      </c>
      <c r="F146" s="39"/>
      <c r="G146" s="40" t="s">
        <v>189</v>
      </c>
      <c r="H146" s="41" t="s">
        <v>524</v>
      </c>
      <c r="I146" s="38" t="s">
        <v>402</v>
      </c>
      <c r="J146" s="120">
        <v>2000</v>
      </c>
      <c r="K146" s="42" t="s">
        <v>169</v>
      </c>
      <c r="L146" s="130">
        <v>4</v>
      </c>
      <c r="M146" s="122">
        <v>1</v>
      </c>
      <c r="N146" s="259" t="s">
        <v>263</v>
      </c>
      <c r="O146" s="262" t="s">
        <v>156</v>
      </c>
      <c r="P146" s="111" t="s">
        <v>405</v>
      </c>
      <c r="Q146" s="112" t="s">
        <v>500</v>
      </c>
      <c r="R146" s="43" t="s">
        <v>261</v>
      </c>
      <c r="S146" s="169">
        <f>IF(R146="U",T146/1.2,T146)</f>
        <v>6000</v>
      </c>
      <c r="T146" s="128">
        <v>7200</v>
      </c>
      <c r="U146" s="125"/>
      <c r="V146" s="44"/>
      <c r="W146" s="45">
        <f>V146*S146</f>
        <v>0</v>
      </c>
      <c r="X146" s="46">
        <f>T146*V146</f>
        <v>0</v>
      </c>
      <c r="Y146" s="33"/>
    </row>
    <row r="147" spans="1:25" ht="15" customHeight="1" x14ac:dyDescent="0.2">
      <c r="A147" s="34" t="s">
        <v>108</v>
      </c>
      <c r="B147" s="35" t="s">
        <v>109</v>
      </c>
      <c r="C147" s="36" t="s">
        <v>110</v>
      </c>
      <c r="D147" s="37" t="s">
        <v>178</v>
      </c>
      <c r="E147" s="38" t="s">
        <v>179</v>
      </c>
      <c r="F147" s="39"/>
      <c r="G147" s="40" t="s">
        <v>403</v>
      </c>
      <c r="H147" s="41" t="s">
        <v>517</v>
      </c>
      <c r="I147" s="38" t="s">
        <v>123</v>
      </c>
      <c r="J147" s="120">
        <v>2017</v>
      </c>
      <c r="K147" s="42">
        <v>0.75</v>
      </c>
      <c r="L147" s="130">
        <v>5</v>
      </c>
      <c r="M147" s="122">
        <v>1</v>
      </c>
      <c r="N147" s="259" t="s">
        <v>263</v>
      </c>
      <c r="O147" s="262">
        <v>600</v>
      </c>
      <c r="P147" s="111" t="s">
        <v>205</v>
      </c>
      <c r="Q147" s="112" t="s">
        <v>501</v>
      </c>
      <c r="R147" s="43" t="s">
        <v>261</v>
      </c>
      <c r="S147" s="169">
        <f>IF(R147="U",T147/1.2,T147)</f>
        <v>2500</v>
      </c>
      <c r="T147" s="128">
        <f>O147*L147</f>
        <v>3000</v>
      </c>
      <c r="U147" s="125"/>
      <c r="V147" s="44"/>
      <c r="W147" s="45">
        <f>V147*S147</f>
        <v>0</v>
      </c>
      <c r="X147" s="46">
        <f>T147*V147</f>
        <v>0</v>
      </c>
      <c r="Y147" s="33"/>
    </row>
    <row r="148" spans="1:25" ht="15" customHeight="1" thickBot="1" x14ac:dyDescent="0.25">
      <c r="A148" s="47" t="s">
        <v>108</v>
      </c>
      <c r="B148" s="48" t="s">
        <v>109</v>
      </c>
      <c r="C148" s="49" t="s">
        <v>110</v>
      </c>
      <c r="D148" s="50" t="s">
        <v>178</v>
      </c>
      <c r="E148" s="51" t="s">
        <v>179</v>
      </c>
      <c r="F148" s="52"/>
      <c r="G148" s="53" t="s">
        <v>403</v>
      </c>
      <c r="H148" s="54" t="s">
        <v>517</v>
      </c>
      <c r="I148" s="51" t="s">
        <v>156</v>
      </c>
      <c r="J148" s="121">
        <v>2018</v>
      </c>
      <c r="K148" s="55">
        <v>0.75</v>
      </c>
      <c r="L148" s="131">
        <v>5</v>
      </c>
      <c r="M148" s="123">
        <v>1</v>
      </c>
      <c r="N148" s="260" t="s">
        <v>263</v>
      </c>
      <c r="O148" s="263">
        <v>600</v>
      </c>
      <c r="P148" s="116" t="s">
        <v>256</v>
      </c>
      <c r="Q148" s="117" t="s">
        <v>502</v>
      </c>
      <c r="R148" s="251" t="s">
        <v>261</v>
      </c>
      <c r="S148" s="252">
        <f>IF(R148="U",T148/1.2,T148)</f>
        <v>2500</v>
      </c>
      <c r="T148" s="253">
        <f>O148*L148</f>
        <v>3000</v>
      </c>
      <c r="U148" s="254"/>
      <c r="V148" s="255"/>
      <c r="W148" s="256">
        <f>V148*S148</f>
        <v>0</v>
      </c>
      <c r="X148" s="257">
        <f>T148*V148</f>
        <v>0</v>
      </c>
      <c r="Y148" s="33"/>
    </row>
  </sheetData>
  <autoFilter ref="A14:X122" xr:uid="{00000000-0009-0000-0000-000000000000}">
    <sortState xmlns:xlrd2="http://schemas.microsoft.com/office/spreadsheetml/2017/richdata2" ref="A15:X148">
      <sortCondition ref="D14:D148"/>
    </sortState>
  </autoFilter>
  <mergeCells count="31">
    <mergeCell ref="V13:X13"/>
    <mergeCell ref="A13:C13"/>
    <mergeCell ref="D13:F13"/>
    <mergeCell ref="G13:L13"/>
    <mergeCell ref="M13:M14"/>
    <mergeCell ref="N13:N14"/>
    <mergeCell ref="O13:T13"/>
    <mergeCell ref="D4:G4"/>
    <mergeCell ref="D5:G5"/>
    <mergeCell ref="J8:K8"/>
    <mergeCell ref="L8:M8"/>
    <mergeCell ref="N8:O8"/>
    <mergeCell ref="J2:O2"/>
    <mergeCell ref="V2:X2"/>
    <mergeCell ref="J3:O3"/>
    <mergeCell ref="J4:O4"/>
    <mergeCell ref="J5:O5"/>
    <mergeCell ref="D6:G9"/>
    <mergeCell ref="J11:K11"/>
    <mergeCell ref="L11:M11"/>
    <mergeCell ref="N11:O11"/>
    <mergeCell ref="V11:W11"/>
    <mergeCell ref="V8:W8"/>
    <mergeCell ref="J9:K9"/>
    <mergeCell ref="L9:M9"/>
    <mergeCell ref="N9:O9"/>
    <mergeCell ref="V9:W9"/>
    <mergeCell ref="J10:K10"/>
    <mergeCell ref="L10:M10"/>
    <mergeCell ref="N10:O10"/>
    <mergeCell ref="V10:W10"/>
  </mergeCells>
  <conditionalFormatting sqref="Q15:Q148">
    <cfRule type="duplicateValues" dxfId="1" priority="1"/>
  </conditionalFormatting>
  <dataValidations count="5">
    <dataValidation type="whole" allowBlank="1" showInputMessage="1" showErrorMessage="1" sqref="L15:L139" xr:uid="{00000000-0002-0000-0000-000002000000}">
      <formula1>0</formula1>
      <formula2>1000</formula2>
    </dataValidation>
    <dataValidation type="list" allowBlank="1" showInputMessage="1" showErrorMessage="1" sqref="A15:A139" xr:uid="{00000000-0002-0000-0000-000003000000}">
      <formula1>"Wein,Schaumwein,Fortfied,Spirituose"</formula1>
      <formula2>0</formula2>
    </dataValidation>
    <dataValidation type="list" allowBlank="1" showInputMessage="1" showErrorMessage="1" sqref="B15:B139" xr:uid="{00000000-0002-0000-0000-000004000000}">
      <formula1>"weiß,rot,rosé,n.a."</formula1>
      <formula2>0</formula2>
    </dataValidation>
    <dataValidation type="list" allowBlank="1" showInputMessage="1" showErrorMessage="1" sqref="C15:C139" xr:uid="{00000000-0002-0000-0000-000005000000}">
      <formula1>"trocken,süß,halbtrocken,n.a."</formula1>
      <formula2>0</formula2>
    </dataValidation>
    <dataValidation type="decimal" allowBlank="1" showInputMessage="1" showErrorMessage="1" sqref="M140:M148" xr:uid="{6B3F23ED-F885-1F4C-B9CD-DC2A7350E78F}">
      <formula1>-100</formula1>
      <formula2>5000</formula2>
    </dataValidation>
  </dataValidations>
  <pageMargins left="0.25" right="0.25" top="0.75" bottom="0.75" header="0.3" footer="0.3"/>
  <pageSetup paperSize="9" scale="58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02"/>
  </cols>
  <sheetData>
    <row r="1" spans="1:15" ht="17" thickBo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103" customFormat="1" ht="34.5" customHeight="1" x14ac:dyDescent="0.2">
      <c r="D2" s="224" t="s">
        <v>38</v>
      </c>
      <c r="E2" s="225"/>
      <c r="F2" s="56" t="s">
        <v>1</v>
      </c>
      <c r="G2" s="226"/>
      <c r="H2" s="227"/>
      <c r="I2" s="228"/>
      <c r="J2" s="105"/>
      <c r="K2" s="207" t="s">
        <v>2</v>
      </c>
      <c r="L2" s="208"/>
      <c r="M2" s="208"/>
      <c r="N2" s="208"/>
      <c r="O2" s="209"/>
    </row>
    <row r="3" spans="1:15" s="103" customFormat="1" ht="28.5" customHeight="1" thickBot="1" x14ac:dyDescent="0.25">
      <c r="D3" s="210" t="s">
        <v>39</v>
      </c>
      <c r="E3" s="211"/>
      <c r="F3" s="57" t="s">
        <v>3</v>
      </c>
      <c r="G3" s="212"/>
      <c r="H3" s="213"/>
      <c r="I3" s="214"/>
      <c r="J3" s="105"/>
      <c r="K3" s="58" t="s">
        <v>40</v>
      </c>
      <c r="L3" s="59" t="s">
        <v>41</v>
      </c>
      <c r="M3" s="60" t="s">
        <v>42</v>
      </c>
      <c r="N3" s="61" t="s">
        <v>5</v>
      </c>
      <c r="O3" s="62" t="s">
        <v>6</v>
      </c>
    </row>
    <row r="4" spans="1:15" s="103" customFormat="1" ht="32.25" customHeight="1" x14ac:dyDescent="0.2">
      <c r="A4" s="234" t="s">
        <v>43</v>
      </c>
      <c r="B4" s="234"/>
      <c r="C4" s="234"/>
      <c r="D4" s="235" t="s">
        <v>44</v>
      </c>
      <c r="E4" s="211"/>
      <c r="F4" s="63" t="s">
        <v>7</v>
      </c>
      <c r="G4" s="212"/>
      <c r="H4" s="213"/>
      <c r="I4" s="214"/>
      <c r="J4" s="105"/>
      <c r="K4" s="247">
        <f>SUM(K9:K3494)</f>
        <v>0</v>
      </c>
      <c r="L4" s="249">
        <f>SUM(L9:L3494)</f>
        <v>0</v>
      </c>
      <c r="M4" s="241">
        <f>SUM(M9:M3494)</f>
        <v>0</v>
      </c>
      <c r="N4" s="243">
        <f>SUM(N9:N3494)</f>
        <v>0</v>
      </c>
      <c r="O4" s="245">
        <f>SUM(O9:O3494)</f>
        <v>0</v>
      </c>
    </row>
    <row r="5" spans="1:15" s="103" customFormat="1" ht="16.5" customHeight="1" thickBot="1" x14ac:dyDescent="0.25">
      <c r="A5" s="229" t="s">
        <v>45</v>
      </c>
      <c r="B5" s="230"/>
      <c r="D5" s="210" t="s">
        <v>46</v>
      </c>
      <c r="E5" s="211"/>
      <c r="F5" s="64" t="s">
        <v>8</v>
      </c>
      <c r="G5" s="231"/>
      <c r="H5" s="232"/>
      <c r="I5" s="233"/>
      <c r="J5" s="105"/>
      <c r="K5" s="248"/>
      <c r="L5" s="250"/>
      <c r="M5" s="242"/>
      <c r="N5" s="244"/>
      <c r="O5" s="246"/>
    </row>
    <row r="6" spans="1:15" s="103" customFormat="1" ht="50" thickBot="1" x14ac:dyDescent="0.25">
      <c r="D6" s="104"/>
      <c r="E6" s="104"/>
      <c r="F6" s="106"/>
      <c r="G6" s="107"/>
      <c r="H6" s="108"/>
      <c r="I6" s="108"/>
      <c r="J6" s="105"/>
      <c r="K6" s="109"/>
      <c r="L6" s="109"/>
      <c r="M6" s="109"/>
      <c r="N6" s="109"/>
      <c r="O6" s="109"/>
    </row>
    <row r="7" spans="1:15" s="110" customFormat="1" ht="21" x14ac:dyDescent="0.2">
      <c r="A7" s="215" t="s">
        <v>47</v>
      </c>
      <c r="B7" s="216"/>
      <c r="C7" s="216"/>
      <c r="D7" s="217"/>
      <c r="E7" s="218" t="s">
        <v>48</v>
      </c>
      <c r="F7" s="220" t="s">
        <v>49</v>
      </c>
      <c r="G7" s="220" t="s">
        <v>50</v>
      </c>
      <c r="H7" s="222"/>
      <c r="I7" s="223"/>
      <c r="J7" s="236" t="s">
        <v>17</v>
      </c>
      <c r="K7" s="238" t="s">
        <v>22</v>
      </c>
      <c r="L7" s="239"/>
      <c r="M7" s="239"/>
      <c r="N7" s="239"/>
      <c r="O7" s="240"/>
    </row>
    <row r="8" spans="1:15" s="103" customFormat="1" ht="31" thickBot="1" x14ac:dyDescent="0.25">
      <c r="A8" s="65" t="s">
        <v>23</v>
      </c>
      <c r="B8" s="66" t="s">
        <v>51</v>
      </c>
      <c r="C8" s="67" t="s">
        <v>52</v>
      </c>
      <c r="D8" s="68" t="s">
        <v>53</v>
      </c>
      <c r="E8" s="219"/>
      <c r="F8" s="221"/>
      <c r="G8" s="69" t="s">
        <v>40</v>
      </c>
      <c r="H8" s="70" t="s">
        <v>41</v>
      </c>
      <c r="I8" s="71" t="s">
        <v>42</v>
      </c>
      <c r="J8" s="237"/>
      <c r="K8" s="72" t="s">
        <v>54</v>
      </c>
      <c r="L8" s="73" t="s">
        <v>55</v>
      </c>
      <c r="M8" s="73" t="s">
        <v>56</v>
      </c>
      <c r="N8" s="74" t="s">
        <v>5</v>
      </c>
      <c r="O8" s="75" t="s">
        <v>6</v>
      </c>
    </row>
    <row r="9" spans="1:15" s="103" customFormat="1" ht="171" customHeight="1" x14ac:dyDescent="0.2">
      <c r="A9" s="76" t="s">
        <v>57</v>
      </c>
      <c r="B9" s="77" t="s">
        <v>58</v>
      </c>
      <c r="C9" s="78" t="s">
        <v>59</v>
      </c>
      <c r="D9" s="79" t="s">
        <v>60</v>
      </c>
      <c r="E9" s="80"/>
      <c r="F9" s="81" t="s">
        <v>61</v>
      </c>
      <c r="G9" s="82">
        <v>37.9</v>
      </c>
      <c r="H9" s="83">
        <v>74.8</v>
      </c>
      <c r="I9" s="84">
        <f>36.9*6</f>
        <v>221.39999999999998</v>
      </c>
      <c r="J9" s="85"/>
      <c r="K9" s="86"/>
      <c r="L9" s="87"/>
      <c r="M9" s="87"/>
      <c r="N9" s="88">
        <f t="shared" ref="N9:N20" si="0">O9/1.2</f>
        <v>0</v>
      </c>
      <c r="O9" s="89">
        <f t="shared" ref="O9:O12" si="1">K9*G9+L9*H9+M9*I9</f>
        <v>0</v>
      </c>
    </row>
    <row r="10" spans="1:15" s="103" customFormat="1" ht="174.75" customHeight="1" x14ac:dyDescent="0.2">
      <c r="A10" s="76" t="s">
        <v>57</v>
      </c>
      <c r="B10" s="77" t="s">
        <v>62</v>
      </c>
      <c r="C10" s="78" t="s">
        <v>63</v>
      </c>
      <c r="D10" s="79" t="s">
        <v>64</v>
      </c>
      <c r="E10" s="80"/>
      <c r="F10" s="81" t="s">
        <v>65</v>
      </c>
      <c r="G10" s="82">
        <v>36.9</v>
      </c>
      <c r="H10" s="83">
        <v>72.8</v>
      </c>
      <c r="I10" s="84">
        <f>35.9*6</f>
        <v>215.39999999999998</v>
      </c>
      <c r="J10" s="85"/>
      <c r="K10" s="86"/>
      <c r="L10" s="87"/>
      <c r="M10" s="87"/>
      <c r="N10" s="88">
        <f t="shared" si="0"/>
        <v>0</v>
      </c>
      <c r="O10" s="89">
        <f t="shared" si="1"/>
        <v>0</v>
      </c>
    </row>
    <row r="11" spans="1:15" s="103" customFormat="1" ht="180" customHeight="1" x14ac:dyDescent="0.2">
      <c r="A11" s="76" t="s">
        <v>57</v>
      </c>
      <c r="B11" s="77" t="s">
        <v>66</v>
      </c>
      <c r="C11" s="78" t="s">
        <v>67</v>
      </c>
      <c r="D11" s="79" t="s">
        <v>68</v>
      </c>
      <c r="E11" s="80"/>
      <c r="F11" s="81" t="s">
        <v>69</v>
      </c>
      <c r="G11" s="82">
        <v>35.9</v>
      </c>
      <c r="H11" s="83">
        <v>70.8</v>
      </c>
      <c r="I11" s="84">
        <f>34.9*6</f>
        <v>209.39999999999998</v>
      </c>
      <c r="J11" s="85"/>
      <c r="K11" s="86"/>
      <c r="L11" s="87"/>
      <c r="M11" s="87"/>
      <c r="N11" s="88">
        <f t="shared" si="0"/>
        <v>0</v>
      </c>
      <c r="O11" s="89">
        <f t="shared" si="1"/>
        <v>0</v>
      </c>
    </row>
    <row r="12" spans="1:15" s="103" customFormat="1" ht="187.5" customHeight="1" x14ac:dyDescent="0.2">
      <c r="A12" s="76" t="s">
        <v>57</v>
      </c>
      <c r="B12" s="77" t="s">
        <v>70</v>
      </c>
      <c r="C12" s="78" t="s">
        <v>59</v>
      </c>
      <c r="D12" s="79" t="s">
        <v>71</v>
      </c>
      <c r="E12" s="80"/>
      <c r="F12" s="81" t="s">
        <v>72</v>
      </c>
      <c r="G12" s="82">
        <v>34.9</v>
      </c>
      <c r="H12" s="83">
        <v>68.8</v>
      </c>
      <c r="I12" s="84">
        <f>33.9*6</f>
        <v>203.39999999999998</v>
      </c>
      <c r="J12" s="85"/>
      <c r="K12" s="86"/>
      <c r="L12" s="87"/>
      <c r="M12" s="87"/>
      <c r="N12" s="88">
        <f t="shared" si="0"/>
        <v>0</v>
      </c>
      <c r="O12" s="89">
        <f t="shared" si="1"/>
        <v>0</v>
      </c>
    </row>
    <row r="13" spans="1:15" s="103" customFormat="1" ht="173.25" customHeight="1" x14ac:dyDescent="0.2">
      <c r="A13" s="76" t="s">
        <v>73</v>
      </c>
      <c r="B13" s="77" t="s">
        <v>74</v>
      </c>
      <c r="C13" s="78" t="s">
        <v>75</v>
      </c>
      <c r="D13" s="79" t="s">
        <v>76</v>
      </c>
      <c r="E13" s="80"/>
      <c r="F13" s="81" t="s">
        <v>77</v>
      </c>
      <c r="G13" s="82">
        <v>23.9</v>
      </c>
      <c r="H13" s="83" t="s">
        <v>78</v>
      </c>
      <c r="I13" s="84">
        <f>6*22.9</f>
        <v>137.39999999999998</v>
      </c>
      <c r="J13" s="85"/>
      <c r="K13" s="86"/>
      <c r="L13" s="87" t="s">
        <v>78</v>
      </c>
      <c r="M13" s="87"/>
      <c r="N13" s="88">
        <f t="shared" si="0"/>
        <v>0</v>
      </c>
      <c r="O13" s="89">
        <f>K13*G13+M13*I13</f>
        <v>0</v>
      </c>
    </row>
    <row r="14" spans="1:15" s="103" customFormat="1" ht="174" customHeight="1" x14ac:dyDescent="0.2">
      <c r="A14" s="76" t="s">
        <v>79</v>
      </c>
      <c r="B14" s="77" t="s">
        <v>80</v>
      </c>
      <c r="C14" s="78" t="s">
        <v>81</v>
      </c>
      <c r="D14" s="79" t="s">
        <v>82</v>
      </c>
      <c r="E14" s="80"/>
      <c r="F14" s="81" t="s">
        <v>83</v>
      </c>
      <c r="G14" s="82">
        <v>74.900000000000006</v>
      </c>
      <c r="H14" s="83" t="s">
        <v>78</v>
      </c>
      <c r="I14" s="84" t="s">
        <v>78</v>
      </c>
      <c r="J14" s="85"/>
      <c r="K14" s="86"/>
      <c r="L14" s="87" t="s">
        <v>78</v>
      </c>
      <c r="M14" s="87" t="s">
        <v>78</v>
      </c>
      <c r="N14" s="88">
        <f t="shared" si="0"/>
        <v>0</v>
      </c>
      <c r="O14" s="89">
        <f t="shared" ref="O14:O20" si="2">K14*G14</f>
        <v>0</v>
      </c>
    </row>
    <row r="15" spans="1:15" s="103" customFormat="1" ht="176.25" customHeight="1" x14ac:dyDescent="0.2">
      <c r="A15" s="76" t="s">
        <v>79</v>
      </c>
      <c r="B15" s="77" t="s">
        <v>84</v>
      </c>
      <c r="C15" s="78" t="s">
        <v>85</v>
      </c>
      <c r="D15" s="79" t="s">
        <v>86</v>
      </c>
      <c r="E15" s="80"/>
      <c r="F15" s="81" t="s">
        <v>87</v>
      </c>
      <c r="G15" s="82">
        <v>86.9</v>
      </c>
      <c r="H15" s="83" t="s">
        <v>78</v>
      </c>
      <c r="I15" s="84" t="s">
        <v>78</v>
      </c>
      <c r="J15" s="85"/>
      <c r="K15" s="86"/>
      <c r="L15" s="87" t="s">
        <v>78</v>
      </c>
      <c r="M15" s="87" t="s">
        <v>78</v>
      </c>
      <c r="N15" s="88">
        <f t="shared" si="0"/>
        <v>0</v>
      </c>
      <c r="O15" s="89">
        <f t="shared" si="2"/>
        <v>0</v>
      </c>
    </row>
    <row r="16" spans="1:15" s="103" customFormat="1" ht="170.25" customHeight="1" x14ac:dyDescent="0.2">
      <c r="A16" s="76" t="s">
        <v>79</v>
      </c>
      <c r="B16" s="77" t="s">
        <v>88</v>
      </c>
      <c r="C16" s="78" t="s">
        <v>89</v>
      </c>
      <c r="D16" s="79" t="s">
        <v>90</v>
      </c>
      <c r="E16" s="80"/>
      <c r="F16" s="81" t="s">
        <v>91</v>
      </c>
      <c r="G16" s="82">
        <v>34.9</v>
      </c>
      <c r="H16" s="83" t="s">
        <v>78</v>
      </c>
      <c r="I16" s="84" t="s">
        <v>78</v>
      </c>
      <c r="J16" s="85"/>
      <c r="K16" s="86"/>
      <c r="L16" s="87" t="s">
        <v>78</v>
      </c>
      <c r="M16" s="87" t="s">
        <v>78</v>
      </c>
      <c r="N16" s="88">
        <f t="shared" si="0"/>
        <v>0</v>
      </c>
      <c r="O16" s="89">
        <f t="shared" si="2"/>
        <v>0</v>
      </c>
    </row>
    <row r="17" spans="1:15" s="103" customFormat="1" ht="174" customHeight="1" x14ac:dyDescent="0.2">
      <c r="A17" s="76" t="s">
        <v>79</v>
      </c>
      <c r="B17" s="77" t="s">
        <v>92</v>
      </c>
      <c r="C17" s="78" t="s">
        <v>93</v>
      </c>
      <c r="D17" s="79" t="s">
        <v>94</v>
      </c>
      <c r="E17" s="80"/>
      <c r="F17" s="81" t="s">
        <v>95</v>
      </c>
      <c r="G17" s="82">
        <v>48.9</v>
      </c>
      <c r="H17" s="83" t="s">
        <v>78</v>
      </c>
      <c r="I17" s="84" t="s">
        <v>78</v>
      </c>
      <c r="J17" s="85"/>
      <c r="K17" s="86"/>
      <c r="L17" s="87" t="s">
        <v>78</v>
      </c>
      <c r="M17" s="87" t="s">
        <v>78</v>
      </c>
      <c r="N17" s="88">
        <f t="shared" si="0"/>
        <v>0</v>
      </c>
      <c r="O17" s="89">
        <f t="shared" si="2"/>
        <v>0</v>
      </c>
    </row>
    <row r="18" spans="1:15" s="103" customFormat="1" ht="192.75" customHeight="1" x14ac:dyDescent="0.2">
      <c r="A18" s="76" t="s">
        <v>79</v>
      </c>
      <c r="B18" s="77" t="s">
        <v>96</v>
      </c>
      <c r="C18" s="78" t="s">
        <v>97</v>
      </c>
      <c r="D18" s="79" t="s">
        <v>98</v>
      </c>
      <c r="E18" s="80"/>
      <c r="F18" s="81" t="s">
        <v>99</v>
      </c>
      <c r="G18" s="82">
        <v>60.9</v>
      </c>
      <c r="H18" s="83" t="s">
        <v>78</v>
      </c>
      <c r="I18" s="84" t="s">
        <v>78</v>
      </c>
      <c r="J18" s="85"/>
      <c r="K18" s="86"/>
      <c r="L18" s="87" t="s">
        <v>78</v>
      </c>
      <c r="M18" s="87" t="s">
        <v>78</v>
      </c>
      <c r="N18" s="88">
        <f t="shared" si="0"/>
        <v>0</v>
      </c>
      <c r="O18" s="89">
        <f t="shared" si="2"/>
        <v>0</v>
      </c>
    </row>
    <row r="19" spans="1:15" s="103" customFormat="1" ht="171" customHeight="1" thickBot="1" x14ac:dyDescent="0.25">
      <c r="A19" s="76" t="s">
        <v>79</v>
      </c>
      <c r="B19" s="77" t="s">
        <v>100</v>
      </c>
      <c r="C19" s="78" t="s">
        <v>101</v>
      </c>
      <c r="D19" s="79" t="s">
        <v>102</v>
      </c>
      <c r="E19" s="80"/>
      <c r="F19" s="90" t="s">
        <v>103</v>
      </c>
      <c r="G19" s="82">
        <v>37.9</v>
      </c>
      <c r="H19" s="83" t="s">
        <v>78</v>
      </c>
      <c r="I19" s="84" t="s">
        <v>78</v>
      </c>
      <c r="J19" s="85"/>
      <c r="K19" s="86"/>
      <c r="L19" s="87" t="s">
        <v>78</v>
      </c>
      <c r="M19" s="87" t="s">
        <v>78</v>
      </c>
      <c r="N19" s="88">
        <f t="shared" si="0"/>
        <v>0</v>
      </c>
      <c r="O19" s="89">
        <f t="shared" si="2"/>
        <v>0</v>
      </c>
    </row>
    <row r="20" spans="1:15" s="103" customFormat="1" ht="174.75" customHeight="1" thickBot="1" x14ac:dyDescent="0.25">
      <c r="A20" s="91" t="s">
        <v>79</v>
      </c>
      <c r="B20" s="92" t="s">
        <v>104</v>
      </c>
      <c r="C20" s="93" t="s">
        <v>105</v>
      </c>
      <c r="D20" s="94" t="s">
        <v>106</v>
      </c>
      <c r="E20" s="95"/>
      <c r="F20" s="90" t="s">
        <v>107</v>
      </c>
      <c r="G20" s="96">
        <v>61.9</v>
      </c>
      <c r="H20" s="83" t="s">
        <v>78</v>
      </c>
      <c r="I20" s="84" t="s">
        <v>78</v>
      </c>
      <c r="J20" s="97"/>
      <c r="K20" s="98"/>
      <c r="L20" s="99" t="s">
        <v>78</v>
      </c>
      <c r="M20" s="99" t="s">
        <v>78</v>
      </c>
      <c r="N20" s="100">
        <f t="shared" si="0"/>
        <v>0</v>
      </c>
      <c r="O20" s="101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2022-07-13T10:35:14Z</cp:lastPrinted>
  <dcterms:created xsi:type="dcterms:W3CDTF">2014-09-02T10:40:28Z</dcterms:created>
  <dcterms:modified xsi:type="dcterms:W3CDTF">2022-07-13T10:35:21Z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