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17413C52-AA8B-C44C-A96F-C25CA06C7F2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Gesamtliste!$A$14:$X$34</definedName>
    <definedName name="_xlnm.Print_Area" localSheetId="0">Gesamtliste!$A$1:$X$101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76" i="1" l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X66" i="1" l="1"/>
  <c r="W66" i="1"/>
  <c r="X75" i="1"/>
  <c r="W75" i="1"/>
  <c r="W15" i="1" l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3" i="1"/>
  <c r="X33" i="1"/>
  <c r="W38" i="1"/>
  <c r="X38" i="1"/>
  <c r="W39" i="1"/>
  <c r="X39" i="1"/>
  <c r="W40" i="1"/>
  <c r="X40" i="1"/>
  <c r="W41" i="1"/>
  <c r="X41" i="1"/>
  <c r="W42" i="1"/>
  <c r="X42" i="1"/>
  <c r="W43" i="1"/>
  <c r="X43" i="1"/>
  <c r="W46" i="1"/>
  <c r="X46" i="1"/>
  <c r="W47" i="1"/>
  <c r="X47" i="1"/>
  <c r="W48" i="1"/>
  <c r="X48" i="1"/>
  <c r="W49" i="1"/>
  <c r="X49" i="1"/>
  <c r="W50" i="1"/>
  <c r="X50" i="1"/>
  <c r="W54" i="1"/>
  <c r="X54" i="1"/>
  <c r="W55" i="1"/>
  <c r="X55" i="1"/>
  <c r="W56" i="1"/>
  <c r="X56" i="1"/>
  <c r="W57" i="1"/>
  <c r="X57" i="1"/>
  <c r="W59" i="1"/>
  <c r="X59" i="1"/>
  <c r="W60" i="1"/>
  <c r="X60" i="1"/>
  <c r="W61" i="1"/>
  <c r="X61" i="1"/>
  <c r="W69" i="1"/>
  <c r="X69" i="1"/>
  <c r="W70" i="1"/>
  <c r="X70" i="1"/>
  <c r="W72" i="1"/>
  <c r="X72" i="1"/>
  <c r="W74" i="1"/>
  <c r="X74" i="1"/>
  <c r="W62" i="1"/>
  <c r="X62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 s="1"/>
  <c r="O13" i="4"/>
  <c r="N13" i="4" s="1"/>
  <c r="O12" i="4"/>
  <c r="N12" i="4" s="1"/>
  <c r="O11" i="4"/>
  <c r="N11" i="4" s="1"/>
  <c r="O10" i="4"/>
  <c r="N10" i="4" s="1"/>
  <c r="O9" i="4"/>
  <c r="N9" i="4" s="1"/>
  <c r="M4" i="4"/>
  <c r="L4" i="4"/>
  <c r="K4" i="4"/>
  <c r="N4" i="4" l="1"/>
  <c r="O4" i="4"/>
  <c r="V5" i="1" l="1"/>
  <c r="V4" i="1"/>
  <c r="X68" i="1"/>
  <c r="W68" i="1"/>
  <c r="X53" i="1"/>
  <c r="W53" i="1"/>
  <c r="X65" i="1"/>
  <c r="W65" i="1"/>
  <c r="X58" i="1"/>
  <c r="W58" i="1"/>
  <c r="X45" i="1"/>
  <c r="W45" i="1"/>
  <c r="X35" i="1"/>
  <c r="W35" i="1"/>
  <c r="X34" i="1"/>
  <c r="W34" i="1"/>
  <c r="X63" i="1"/>
  <c r="X64" i="1"/>
  <c r="X44" i="1"/>
  <c r="X67" i="1"/>
  <c r="X32" i="1"/>
  <c r="X52" i="1"/>
  <c r="X51" i="1"/>
  <c r="X73" i="1"/>
  <c r="X71" i="1"/>
  <c r="X37" i="1"/>
  <c r="X36" i="1"/>
  <c r="X76" i="1"/>
  <c r="X5" i="1" l="1"/>
  <c r="X4" i="1"/>
  <c r="W76" i="1"/>
  <c r="W36" i="1"/>
  <c r="W37" i="1"/>
  <c r="W71" i="1"/>
  <c r="W73" i="1"/>
  <c r="W51" i="1"/>
  <c r="W52" i="1"/>
  <c r="W32" i="1"/>
  <c r="W67" i="1"/>
  <c r="W44" i="1"/>
  <c r="W64" i="1"/>
  <c r="W63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<sst xmlns="http://schemas.openxmlformats.org/spreadsheetml/2006/main" count="999" uniqueCount="193">
  <si>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</si>
  <si>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</si>
  <si>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</si>
  <si>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</si>
  <si>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</si>
  <si>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</si>
  <si>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</si>
  <si>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</si>
  <si>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</si>
  <si>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</si>
  <si>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</si>
  <si>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</si>
  <si>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</si>
  <si>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</si>
  <si>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</si>
  <si>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</si>
  <si>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</si>
  <si>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</si>
  <si>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</si>
  <si>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</si>
  <si>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</si>
  <si>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</si>
  <si>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</si>
  <si>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</si>
  <si>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</si>
  <si>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</si>
  <si>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</si>
  <si>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</si>
  <si>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</si>
  <si>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</si>
  <si>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</si>
  <si>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</si>
  <si>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</si>
  <si>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</si>
  <si>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</si>
  <si>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</si>
  <si>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</si>
  <si>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</si>
  <si>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</si>
  <si>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</si>
  <si>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</si>
  <si>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</si>
  <si>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</si>
  <si>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</si>
  <si>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</si>
  <si>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</si>
  <si>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</si>
  <si>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</si>
  <si>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</si>
  <si>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</si>
  <si>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</si>
  <si>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</si>
  <si>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</si>
  <si>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</si>
  <si>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</si>
  <si>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</si>
  <si>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</si>
  <si>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</si>
  <si>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</si>
  <si>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</si>
  <si>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</si>
  <si>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</si>
  <si>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</si>
  <si>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</si>
  <si>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</si>
  <si>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</si>
  <si>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</si>
  <si>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</si>
  <si>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</si>
  <si>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</si>
  <si>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</si>
  <si>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</si>
  <si>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</si>
  <si>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</si>
  <si>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</si>
  <si>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</si>
  <si>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</si>
  <si>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</si>
  <si>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</si>
  <si>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</si>
  <si>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</si>
  <si>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</si>
  <si>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</si>
  <si>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</si>
  <si>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</si>
  <si>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</si>
  <si>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</si>
  <si>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</si>
  <si>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</si>
  <si>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</si>
  <si>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</si>
  <si>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</si>
  <si>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</si>
  <si>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</si>
  <si>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</si>
  <si>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</si>
  <si>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</si>
  <si>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</si>
  <si>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</si>
  <si>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</si>
  <si>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</si>
  <si>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</si>
  <si>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</si>
  <si>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</si>
  <si>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</si>
  <si>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</si>
  <si>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</si>
  <si>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</si>
  <si>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</si>
  <si>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</si>
  <si>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</si>
  <si>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</si>
  <si>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</si>
  <si>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</si>
  <si>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</si>
  <si>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</si>
  <si>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</si>
  <si>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</si>
  <si>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</si>
  <si>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</si>
  <si>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Österreich</t>
  </si>
  <si>
    <t/>
  </si>
  <si>
    <t>klb</t>
  </si>
  <si>
    <t>D</t>
  </si>
  <si>
    <t>trocken</t>
  </si>
  <si>
    <t>Grüner Veltliner</t>
  </si>
  <si>
    <t>hf</t>
  </si>
  <si>
    <t>U</t>
  </si>
  <si>
    <t>Riesling</t>
  </si>
  <si>
    <t>0.75</t>
  </si>
  <si>
    <t>Wachau</t>
  </si>
  <si>
    <t>-1.5</t>
  </si>
  <si>
    <t>-0.5</t>
  </si>
  <si>
    <t>Sauvignon Blanc</t>
  </si>
  <si>
    <t>-1</t>
  </si>
  <si>
    <t>P-BOX-D/06</t>
  </si>
  <si>
    <t>VR-BOX-I/08</t>
  </si>
  <si>
    <t>ohne</t>
  </si>
  <si>
    <t>F.X. Pichler</t>
  </si>
  <si>
    <t>Sauvignon Blanc Smaragd</t>
  </si>
  <si>
    <t>tr-16-22883</t>
  </si>
  <si>
    <t>Riesling Kellerberg Smaragd</t>
  </si>
  <si>
    <t>-2.5</t>
  </si>
  <si>
    <t>esb</t>
  </si>
  <si>
    <t>W-BOX-O/08</t>
  </si>
  <si>
    <t>tr-16-23214</t>
  </si>
  <si>
    <t>Grüner Veltliner Kellerberg Smaragd</t>
  </si>
  <si>
    <t>div.</t>
  </si>
  <si>
    <t>elv, elb</t>
  </si>
  <si>
    <t>O-BOX-E/06</t>
  </si>
  <si>
    <t>tr-16-25941</t>
  </si>
  <si>
    <t>R-BOX-C/03</t>
  </si>
  <si>
    <t>VR-BOX-G/05</t>
  </si>
  <si>
    <t>Riesling Unendlich Smaragd</t>
  </si>
  <si>
    <t>tr-16-27742</t>
  </si>
  <si>
    <t>tr-16-27743</t>
  </si>
  <si>
    <t>R-BOX-D/09</t>
  </si>
  <si>
    <t>Riesling Loibenberg Smaragd</t>
  </si>
  <si>
    <t>RM-F/01</t>
  </si>
  <si>
    <t>tr-16-22329</t>
  </si>
  <si>
    <t>R-BOX-A/03</t>
  </si>
  <si>
    <t>tr-16-22330</t>
  </si>
  <si>
    <t>Grüner Veltliner M Smaragd</t>
  </si>
  <si>
    <t>tr-16-25772</t>
  </si>
  <si>
    <t>Riesling Steinertal Smaragd</t>
  </si>
  <si>
    <t>tr-16-26919</t>
  </si>
  <si>
    <t>tr-16-21617</t>
  </si>
  <si>
    <t>RM-D/02</t>
  </si>
  <si>
    <t>tr-16-22335</t>
  </si>
  <si>
    <t>RM-C/02</t>
  </si>
  <si>
    <t>W-BOX-L/08</t>
  </si>
  <si>
    <t>tr-16-27642</t>
  </si>
  <si>
    <t>Grüner Veltliner Mühlpoint Smaragd</t>
  </si>
  <si>
    <t>W-BOX-I/04</t>
  </si>
  <si>
    <t>tr-16-27641</t>
  </si>
  <si>
    <t>Grüner Veltliner Terrassen Smaragd</t>
  </si>
  <si>
    <t>tr-16-22325</t>
  </si>
  <si>
    <t>RM-A/00</t>
  </si>
  <si>
    <t>tr-16-15715</t>
  </si>
  <si>
    <t>tr-16-15718</t>
  </si>
  <si>
    <t>tr-16-10284</t>
  </si>
  <si>
    <t>tr-16-22331</t>
  </si>
  <si>
    <t>Riesling Terrassen Smaragd</t>
  </si>
  <si>
    <t>tr-16-22339</t>
  </si>
  <si>
    <t>STAND: 04.09.2022</t>
  </si>
  <si>
    <t xml:space="preserve">F.X. Pichler </t>
  </si>
  <si>
    <t>tbd</t>
  </si>
  <si>
    <t>#tr</t>
  </si>
  <si>
    <t>Riesling M Reserve</t>
  </si>
  <si>
    <t>R-BOX-H/01</t>
  </si>
  <si>
    <t>tr-16-22334</t>
  </si>
  <si>
    <t>Riesling Steinertal Smaragd VERTIKALE - 1985 bis 2002 - gesamt 18 Jahrgänge</t>
  </si>
  <si>
    <t>FOKUS F.X. PICHLER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</si>
</sst>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9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on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34" fillId="0" borderId="37" xfId="1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164" fontId="18" fillId="6" borderId="41" xfId="1" applyFont="1" applyFill="1" applyBorder="1" applyAlignment="1" applyProtection="1">
      <alignment horizontal="left" vertical="center"/>
    </xf>
    <xf numFmtId="164" fontId="19" fillId="3" borderId="40" xfId="1" applyFont="1" applyFill="1" applyBorder="1" applyAlignment="1" applyProtection="1">
      <alignment horizontal="left" vertical="center"/>
    </xf>
    <xf numFmtId="49" fontId="19" fillId="8" borderId="42" xfId="1" applyNumberFormat="1" applyFont="1" applyFill="1" applyBorder="1" applyAlignment="1" applyProtection="1">
      <alignment horizontal="left" vertical="center"/>
    </xf>
    <xf numFmtId="0" fontId="19" fillId="5" borderId="43" xfId="0" applyFont="1" applyFill="1" applyBorder="1" applyAlignment="1">
      <alignment horizontal="left" vertical="center"/>
    </xf>
    <xf numFmtId="164" fontId="18" fillId="6" borderId="40" xfId="0" applyNumberFormat="1" applyFont="1" applyFill="1" applyBorder="1" applyAlignment="1">
      <alignment horizontal="left" vertical="center"/>
    </xf>
    <xf numFmtId="164" fontId="19" fillId="3" borderId="44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3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936939</xdr:colOff>
      <xdr:row>1</xdr:row>
      <xdr:rowOff>35539</xdr:rowOff>
    </xdr:from>
    <xdr:to>
      <xdr:col>6</xdr:col>
      <xdr:colOff>1511855</xdr:colOff>
      <xdr:row>2</xdr:row>
      <xdr:rowOff>185300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939" y="247206"/>
          <a:ext cx="2993964" cy="5126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</xdr:colOff>
      <xdr:row>77</xdr:row>
      <xdr:rowOff>181096</xdr:rowOff>
    </xdr:from>
    <xdr:to>
      <xdr:col>24</xdr:col>
      <xdr:colOff>30239</xdr:colOff>
      <xdr:row>98</xdr:row>
      <xdr:rowOff>45357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6313120"/>
          <a:ext cx="16389049" cy="3991761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6"/>
  <sheetViews>
    <sheetView showGridLines="0" tabSelected="1" topLeftCell="D1" zoomScale="84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37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69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69"/>
      <c r="H3" s="12" t="s">
        <v>3</v>
      </c>
      <c r="I3" s="13"/>
      <c r="J3" s="181"/>
      <c r="K3" s="181"/>
      <c r="L3" s="181"/>
      <c r="M3" s="181"/>
      <c r="N3" s="181"/>
      <c r="O3" s="18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7" t="s">
        <v>192</v>
      </c>
      <c r="E4" s="267"/>
      <c r="F4" s="267"/>
      <c r="G4" s="268"/>
      <c r="H4" s="14" t="s">
        <v>7</v>
      </c>
      <c r="I4" s="13"/>
      <c r="J4" s="181"/>
      <c r="K4" s="181"/>
      <c r="L4" s="181"/>
      <c r="M4" s="181"/>
      <c r="N4" s="181"/>
      <c r="O4" s="181"/>
      <c r="T4" s="93" t="s">
        <v>48</v>
      </c>
      <c r="U4" s="94"/>
      <c r="V4" s="102">
        <f>SUMIF(R15:R500,"D",V15:V500)</f>
        <v>0</v>
      </c>
      <c r="W4" s="103">
        <f>SUMIF(R15:R500,"D",W15:W500)</f>
        <v>0</v>
      </c>
      <c r="X4" s="104">
        <f>SUMIF(R15:R500,"D",X15:X500)</f>
        <v>0</v>
      </c>
    </row>
    <row r="5" spans="1:1024" ht="32" customHeight="1" thickBot="1" x14ac:dyDescent="0.25">
      <c r="D5" s="172" t="s">
        <v>184</v>
      </c>
      <c r="E5" s="172"/>
      <c r="F5" s="172"/>
      <c r="G5" s="173"/>
      <c r="H5" s="15" t="s">
        <v>8</v>
      </c>
      <c r="I5" s="16"/>
      <c r="J5" s="182"/>
      <c r="K5" s="182"/>
      <c r="L5" s="182"/>
      <c r="M5" s="182"/>
      <c r="N5" s="182"/>
      <c r="O5" s="182"/>
      <c r="T5" s="95" t="s">
        <v>46</v>
      </c>
      <c r="U5" s="96"/>
      <c r="V5" s="105">
        <f>SUMIF(R15:R500,"U",V15:V500)</f>
        <v>0</v>
      </c>
      <c r="W5" s="106">
        <f>SUMIF(R15:R500,"U",W15:W500)</f>
        <v>0</v>
      </c>
      <c r="X5" s="107">
        <f>SUMIF(R15:R500,"U",X15:X500)</f>
        <v>0</v>
      </c>
    </row>
    <row r="6" spans="1:1024" ht="32" customHeight="1" thickBot="1" x14ac:dyDescent="0.25">
      <c r="D6" s="171" t="s">
        <v>0</v>
      </c>
      <c r="E6" s="171"/>
      <c r="F6" s="171"/>
      <c r="G6" s="171"/>
      <c r="H6" s="187"/>
      <c r="I6" s="187"/>
      <c r="J6" s="187"/>
      <c r="K6" s="187"/>
      <c r="L6" s="187"/>
      <c r="M6" s="187"/>
      <c r="N6" s="187"/>
      <c r="O6" s="18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  <c r="Z6" s="91"/>
      <c r="AA6" s="91"/>
      <c r="AB6" s="91"/>
    </row>
    <row r="7" spans="1:1024" ht="14" customHeight="1" x14ac:dyDescent="0.2">
      <c r="D7" s="171"/>
      <c r="E7" s="171"/>
      <c r="F7" s="171"/>
      <c r="G7" s="171"/>
      <c r="H7" s="18"/>
      <c r="J7" s="19"/>
      <c r="U7" s="20"/>
    </row>
    <row r="8" spans="1:1024" ht="20" hidden="1" customHeight="1" outlineLevel="1" x14ac:dyDescent="0.2">
      <c r="D8" s="171"/>
      <c r="E8" s="171"/>
      <c r="F8" s="171"/>
      <c r="G8" s="171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71"/>
      <c r="E9" s="171"/>
      <c r="F9" s="171"/>
      <c r="G9" s="171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117</v>
      </c>
      <c r="N13" s="196"/>
      <c r="O13" s="197"/>
      <c r="P13" s="198" t="s">
        <v>23</v>
      </c>
      <c r="Q13" s="198"/>
      <c r="R13" s="198"/>
      <c r="S13" s="198"/>
      <c r="T13" s="199"/>
      <c r="U13" s="170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6" t="s">
        <v>114</v>
      </c>
      <c r="N14" s="167" t="s">
        <v>115</v>
      </c>
      <c r="O14" s="168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124</v>
      </c>
      <c r="D15" s="67" t="s">
        <v>120</v>
      </c>
      <c r="E15" s="68" t="s">
        <v>130</v>
      </c>
      <c r="F15" s="69"/>
      <c r="G15" s="70" t="s">
        <v>185</v>
      </c>
      <c r="H15" s="71" t="s">
        <v>146</v>
      </c>
      <c r="I15" s="68" t="s">
        <v>125</v>
      </c>
      <c r="J15" s="90">
        <v>2009</v>
      </c>
      <c r="K15" s="72">
        <v>0.75</v>
      </c>
      <c r="L15" s="73">
        <v>6</v>
      </c>
      <c r="M15" s="74" t="s">
        <v>126</v>
      </c>
      <c r="N15" s="75"/>
      <c r="O15" s="76"/>
      <c r="P15" s="77" t="s">
        <v>186</v>
      </c>
      <c r="Q15" s="78" t="s">
        <v>187</v>
      </c>
      <c r="R15" s="79" t="s">
        <v>123</v>
      </c>
      <c r="S15" s="80">
        <f t="shared" ref="S15:S76" si="0">IF(R15="U",T15/1.2,T15)</f>
        <v>90</v>
      </c>
      <c r="T15" s="81">
        <v>90</v>
      </c>
      <c r="U15" s="82"/>
      <c r="V15" s="83"/>
      <c r="W15" s="84">
        <f>V15*S15</f>
        <v>0</v>
      </c>
      <c r="X15" s="85">
        <f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124</v>
      </c>
      <c r="D16" s="67" t="s">
        <v>120</v>
      </c>
      <c r="E16" s="68" t="s">
        <v>130</v>
      </c>
      <c r="F16" s="69"/>
      <c r="G16" s="70" t="s">
        <v>185</v>
      </c>
      <c r="H16" s="71" t="s">
        <v>146</v>
      </c>
      <c r="I16" s="68" t="s">
        <v>125</v>
      </c>
      <c r="J16" s="90">
        <v>2010</v>
      </c>
      <c r="K16" s="72">
        <v>0.75</v>
      </c>
      <c r="L16" s="73">
        <v>20</v>
      </c>
      <c r="M16" s="74" t="s">
        <v>126</v>
      </c>
      <c r="N16" s="75"/>
      <c r="O16" s="76"/>
      <c r="P16" s="77" t="s">
        <v>186</v>
      </c>
      <c r="Q16" s="78" t="s">
        <v>187</v>
      </c>
      <c r="R16" s="79" t="s">
        <v>123</v>
      </c>
      <c r="S16" s="80">
        <f t="shared" si="0"/>
        <v>90</v>
      </c>
      <c r="T16" s="81">
        <v>90</v>
      </c>
      <c r="U16" s="82"/>
      <c r="V16" s="83"/>
      <c r="W16" s="84">
        <f>V16*S16</f>
        <v>0</v>
      </c>
      <c r="X16" s="85">
        <f>V16*T16</f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124</v>
      </c>
      <c r="D17" s="67" t="s">
        <v>120</v>
      </c>
      <c r="E17" s="68" t="s">
        <v>130</v>
      </c>
      <c r="F17" s="69"/>
      <c r="G17" s="70" t="s">
        <v>185</v>
      </c>
      <c r="H17" s="71" t="s">
        <v>146</v>
      </c>
      <c r="I17" s="68" t="s">
        <v>125</v>
      </c>
      <c r="J17" s="90">
        <v>2011</v>
      </c>
      <c r="K17" s="72">
        <v>0.75</v>
      </c>
      <c r="L17" s="73">
        <v>16</v>
      </c>
      <c r="M17" s="74" t="s">
        <v>126</v>
      </c>
      <c r="N17" s="75"/>
      <c r="O17" s="76"/>
      <c r="P17" s="77" t="s">
        <v>186</v>
      </c>
      <c r="Q17" s="78" t="s">
        <v>187</v>
      </c>
      <c r="R17" s="79" t="s">
        <v>123</v>
      </c>
      <c r="S17" s="80">
        <f t="shared" si="0"/>
        <v>65</v>
      </c>
      <c r="T17" s="81">
        <v>65</v>
      </c>
      <c r="U17" s="82"/>
      <c r="V17" s="83"/>
      <c r="W17" s="84">
        <f>V17*S17</f>
        <v>0</v>
      </c>
      <c r="X17" s="85">
        <f>V17*T17</f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124</v>
      </c>
      <c r="D18" s="67" t="s">
        <v>120</v>
      </c>
      <c r="E18" s="68" t="s">
        <v>130</v>
      </c>
      <c r="F18" s="69"/>
      <c r="G18" s="70" t="s">
        <v>185</v>
      </c>
      <c r="H18" s="71" t="s">
        <v>146</v>
      </c>
      <c r="I18" s="68" t="s">
        <v>125</v>
      </c>
      <c r="J18" s="90">
        <v>2011</v>
      </c>
      <c r="K18" s="72">
        <v>1.5</v>
      </c>
      <c r="L18" s="73">
        <v>6</v>
      </c>
      <c r="M18" s="74" t="s">
        <v>126</v>
      </c>
      <c r="N18" s="75"/>
      <c r="O18" s="76"/>
      <c r="P18" s="77" t="s">
        <v>186</v>
      </c>
      <c r="Q18" s="78" t="s">
        <v>187</v>
      </c>
      <c r="R18" s="79" t="s">
        <v>123</v>
      </c>
      <c r="S18" s="80">
        <f t="shared" si="0"/>
        <v>170</v>
      </c>
      <c r="T18" s="81">
        <v>170</v>
      </c>
      <c r="U18" s="82"/>
      <c r="V18" s="83"/>
      <c r="W18" s="84">
        <f>V18*S18</f>
        <v>0</v>
      </c>
      <c r="X18" s="85">
        <f>V18*T18</f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124</v>
      </c>
      <c r="D19" s="67" t="s">
        <v>120</v>
      </c>
      <c r="E19" s="68" t="s">
        <v>130</v>
      </c>
      <c r="F19" s="69"/>
      <c r="G19" s="70" t="s">
        <v>185</v>
      </c>
      <c r="H19" s="71" t="s">
        <v>146</v>
      </c>
      <c r="I19" s="68" t="s">
        <v>125</v>
      </c>
      <c r="J19" s="90">
        <v>2012</v>
      </c>
      <c r="K19" s="72">
        <v>0.75</v>
      </c>
      <c r="L19" s="73">
        <v>18</v>
      </c>
      <c r="M19" s="74" t="s">
        <v>126</v>
      </c>
      <c r="N19" s="75"/>
      <c r="O19" s="76"/>
      <c r="P19" s="77" t="s">
        <v>186</v>
      </c>
      <c r="Q19" s="78" t="s">
        <v>187</v>
      </c>
      <c r="R19" s="79" t="s">
        <v>123</v>
      </c>
      <c r="S19" s="80">
        <f t="shared" si="0"/>
        <v>75</v>
      </c>
      <c r="T19" s="81">
        <v>75</v>
      </c>
      <c r="U19" s="82"/>
      <c r="V19" s="83"/>
      <c r="W19" s="84">
        <f>V19*S19</f>
        <v>0</v>
      </c>
      <c r="X19" s="85">
        <f>V19*T19</f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124</v>
      </c>
      <c r="D20" s="67" t="s">
        <v>120</v>
      </c>
      <c r="E20" s="68" t="s">
        <v>130</v>
      </c>
      <c r="F20" s="69"/>
      <c r="G20" s="70" t="s">
        <v>185</v>
      </c>
      <c r="H20" s="71" t="s">
        <v>146</v>
      </c>
      <c r="I20" s="68" t="s">
        <v>125</v>
      </c>
      <c r="J20" s="90">
        <v>2013</v>
      </c>
      <c r="K20" s="72">
        <v>0.75</v>
      </c>
      <c r="L20" s="73">
        <v>2</v>
      </c>
      <c r="M20" s="74" t="s">
        <v>126</v>
      </c>
      <c r="N20" s="75"/>
      <c r="O20" s="76"/>
      <c r="P20" s="77" t="s">
        <v>186</v>
      </c>
      <c r="Q20" s="78" t="s">
        <v>187</v>
      </c>
      <c r="R20" s="79" t="s">
        <v>123</v>
      </c>
      <c r="S20" s="80">
        <f t="shared" si="0"/>
        <v>80</v>
      </c>
      <c r="T20" s="81">
        <v>80</v>
      </c>
      <c r="U20" s="82"/>
      <c r="V20" s="83"/>
      <c r="W20" s="84">
        <f>V20*S20</f>
        <v>0</v>
      </c>
      <c r="X20" s="85">
        <f>V20*T20</f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124</v>
      </c>
      <c r="D21" s="67" t="s">
        <v>120</v>
      </c>
      <c r="E21" s="68" t="s">
        <v>130</v>
      </c>
      <c r="F21" s="69"/>
      <c r="G21" s="70" t="s">
        <v>185</v>
      </c>
      <c r="H21" s="71" t="s">
        <v>146</v>
      </c>
      <c r="I21" s="68" t="s">
        <v>125</v>
      </c>
      <c r="J21" s="90">
        <v>2013</v>
      </c>
      <c r="K21" s="72">
        <v>1.5</v>
      </c>
      <c r="L21" s="73">
        <v>6</v>
      </c>
      <c r="M21" s="74" t="s">
        <v>126</v>
      </c>
      <c r="N21" s="75"/>
      <c r="O21" s="76"/>
      <c r="P21" s="77" t="s">
        <v>186</v>
      </c>
      <c r="Q21" s="78" t="s">
        <v>187</v>
      </c>
      <c r="R21" s="79" t="s">
        <v>123</v>
      </c>
      <c r="S21" s="80">
        <f t="shared" si="0"/>
        <v>200</v>
      </c>
      <c r="T21" s="81">
        <v>200</v>
      </c>
      <c r="U21" s="82"/>
      <c r="V21" s="83"/>
      <c r="W21" s="84">
        <f>V21*S21</f>
        <v>0</v>
      </c>
      <c r="X21" s="85">
        <f>V21*T21</f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124</v>
      </c>
      <c r="D22" s="67" t="s">
        <v>120</v>
      </c>
      <c r="E22" s="68" t="s">
        <v>130</v>
      </c>
      <c r="F22" s="69"/>
      <c r="G22" s="70" t="s">
        <v>185</v>
      </c>
      <c r="H22" s="71" t="s">
        <v>146</v>
      </c>
      <c r="I22" s="68" t="s">
        <v>125</v>
      </c>
      <c r="J22" s="90">
        <v>2015</v>
      </c>
      <c r="K22" s="72">
        <v>0.75</v>
      </c>
      <c r="L22" s="73">
        <v>30</v>
      </c>
      <c r="M22" s="74" t="s">
        <v>126</v>
      </c>
      <c r="N22" s="75"/>
      <c r="O22" s="76"/>
      <c r="P22" s="77" t="s">
        <v>186</v>
      </c>
      <c r="Q22" s="78" t="s">
        <v>187</v>
      </c>
      <c r="R22" s="79" t="s">
        <v>123</v>
      </c>
      <c r="S22" s="80">
        <f t="shared" si="0"/>
        <v>80</v>
      </c>
      <c r="T22" s="81">
        <v>80</v>
      </c>
      <c r="U22" s="82"/>
      <c r="V22" s="83"/>
      <c r="W22" s="84">
        <f>V22*S22</f>
        <v>0</v>
      </c>
      <c r="X22" s="85">
        <f>V22*T22</f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124</v>
      </c>
      <c r="D23" s="67" t="s">
        <v>120</v>
      </c>
      <c r="E23" s="68" t="s">
        <v>130</v>
      </c>
      <c r="F23" s="69"/>
      <c r="G23" s="70" t="s">
        <v>185</v>
      </c>
      <c r="H23" s="71" t="s">
        <v>162</v>
      </c>
      <c r="I23" s="68" t="s">
        <v>125</v>
      </c>
      <c r="J23" s="90">
        <v>2010</v>
      </c>
      <c r="K23" s="72">
        <v>0.75</v>
      </c>
      <c r="L23" s="73">
        <v>18</v>
      </c>
      <c r="M23" s="74" t="s">
        <v>126</v>
      </c>
      <c r="N23" s="75"/>
      <c r="O23" s="76"/>
      <c r="P23" s="77" t="s">
        <v>186</v>
      </c>
      <c r="Q23" s="78" t="s">
        <v>187</v>
      </c>
      <c r="R23" s="79" t="s">
        <v>123</v>
      </c>
      <c r="S23" s="80">
        <f t="shared" si="0"/>
        <v>80</v>
      </c>
      <c r="T23" s="81">
        <v>80</v>
      </c>
      <c r="U23" s="82"/>
      <c r="V23" s="83"/>
      <c r="W23" s="84">
        <f>V23*S23</f>
        <v>0</v>
      </c>
      <c r="X23" s="85">
        <f>V23*T23</f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119</v>
      </c>
      <c r="C24" s="66" t="s">
        <v>124</v>
      </c>
      <c r="D24" s="67" t="s">
        <v>120</v>
      </c>
      <c r="E24" s="68" t="s">
        <v>130</v>
      </c>
      <c r="F24" s="69"/>
      <c r="G24" s="70" t="s">
        <v>185</v>
      </c>
      <c r="H24" s="71" t="s">
        <v>162</v>
      </c>
      <c r="I24" s="68" t="s">
        <v>125</v>
      </c>
      <c r="J24" s="90">
        <v>2010</v>
      </c>
      <c r="K24" s="72">
        <v>1.5</v>
      </c>
      <c r="L24" s="73">
        <v>1</v>
      </c>
      <c r="M24" s="74" t="s">
        <v>126</v>
      </c>
      <c r="N24" s="75"/>
      <c r="O24" s="76"/>
      <c r="P24" s="77" t="s">
        <v>186</v>
      </c>
      <c r="Q24" s="78" t="s">
        <v>187</v>
      </c>
      <c r="R24" s="79" t="s">
        <v>123</v>
      </c>
      <c r="S24" s="80">
        <f t="shared" si="0"/>
        <v>200</v>
      </c>
      <c r="T24" s="81">
        <v>200</v>
      </c>
      <c r="U24" s="82"/>
      <c r="V24" s="83"/>
      <c r="W24" s="84">
        <f>V24*S24</f>
        <v>0</v>
      </c>
      <c r="X24" s="85">
        <f>V24*T24</f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124</v>
      </c>
      <c r="D25" s="67" t="s">
        <v>120</v>
      </c>
      <c r="E25" s="68" t="s">
        <v>130</v>
      </c>
      <c r="F25" s="69"/>
      <c r="G25" s="70" t="s">
        <v>185</v>
      </c>
      <c r="H25" s="71" t="s">
        <v>162</v>
      </c>
      <c r="I25" s="68" t="s">
        <v>125</v>
      </c>
      <c r="J25" s="90">
        <v>2011</v>
      </c>
      <c r="K25" s="72">
        <v>0.75</v>
      </c>
      <c r="L25" s="73">
        <v>12</v>
      </c>
      <c r="M25" s="74" t="s">
        <v>126</v>
      </c>
      <c r="N25" s="75"/>
      <c r="O25" s="76"/>
      <c r="P25" s="77" t="s">
        <v>186</v>
      </c>
      <c r="Q25" s="78" t="s">
        <v>187</v>
      </c>
      <c r="R25" s="79" t="s">
        <v>123</v>
      </c>
      <c r="S25" s="80">
        <f t="shared" si="0"/>
        <v>60</v>
      </c>
      <c r="T25" s="81">
        <v>60</v>
      </c>
      <c r="U25" s="82"/>
      <c r="V25" s="83"/>
      <c r="W25" s="84">
        <f>V25*S25</f>
        <v>0</v>
      </c>
      <c r="X25" s="85">
        <f>V25*T25</f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124</v>
      </c>
      <c r="D26" s="67" t="s">
        <v>120</v>
      </c>
      <c r="E26" s="68" t="s">
        <v>130</v>
      </c>
      <c r="F26" s="69"/>
      <c r="G26" s="70" t="s">
        <v>185</v>
      </c>
      <c r="H26" s="71" t="s">
        <v>162</v>
      </c>
      <c r="I26" s="68" t="s">
        <v>125</v>
      </c>
      <c r="J26" s="90">
        <v>2011</v>
      </c>
      <c r="K26" s="72">
        <v>1.5</v>
      </c>
      <c r="L26" s="73">
        <v>6</v>
      </c>
      <c r="M26" s="74" t="s">
        <v>126</v>
      </c>
      <c r="N26" s="75"/>
      <c r="O26" s="76"/>
      <c r="P26" s="77" t="s">
        <v>186</v>
      </c>
      <c r="Q26" s="78" t="s">
        <v>187</v>
      </c>
      <c r="R26" s="79" t="s">
        <v>123</v>
      </c>
      <c r="S26" s="80">
        <f t="shared" si="0"/>
        <v>150</v>
      </c>
      <c r="T26" s="81">
        <v>150</v>
      </c>
      <c r="U26" s="82"/>
      <c r="V26" s="83"/>
      <c r="W26" s="84">
        <f>V26*S26</f>
        <v>0</v>
      </c>
      <c r="X26" s="85">
        <f>V26*T26</f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119</v>
      </c>
      <c r="C27" s="66" t="s">
        <v>124</v>
      </c>
      <c r="D27" s="67" t="s">
        <v>120</v>
      </c>
      <c r="E27" s="68" t="s">
        <v>130</v>
      </c>
      <c r="F27" s="69"/>
      <c r="G27" s="70" t="s">
        <v>185</v>
      </c>
      <c r="H27" s="71" t="s">
        <v>162</v>
      </c>
      <c r="I27" s="68" t="s">
        <v>125</v>
      </c>
      <c r="J27" s="90">
        <v>2012</v>
      </c>
      <c r="K27" s="72">
        <v>0.75</v>
      </c>
      <c r="L27" s="73">
        <v>24</v>
      </c>
      <c r="M27" s="74" t="s">
        <v>126</v>
      </c>
      <c r="N27" s="75"/>
      <c r="O27" s="76"/>
      <c r="P27" s="77" t="s">
        <v>186</v>
      </c>
      <c r="Q27" s="78" t="s">
        <v>187</v>
      </c>
      <c r="R27" s="79" t="s">
        <v>123</v>
      </c>
      <c r="S27" s="80">
        <f t="shared" si="0"/>
        <v>70</v>
      </c>
      <c r="T27" s="81">
        <v>70</v>
      </c>
      <c r="U27" s="82"/>
      <c r="V27" s="83"/>
      <c r="W27" s="84">
        <f>V27*S27</f>
        <v>0</v>
      </c>
      <c r="X27" s="85">
        <f>V27*T27</f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119</v>
      </c>
      <c r="C28" s="66" t="s">
        <v>124</v>
      </c>
      <c r="D28" s="67" t="s">
        <v>120</v>
      </c>
      <c r="E28" s="68" t="s">
        <v>130</v>
      </c>
      <c r="F28" s="69"/>
      <c r="G28" s="70" t="s">
        <v>185</v>
      </c>
      <c r="H28" s="71" t="s">
        <v>162</v>
      </c>
      <c r="I28" s="68" t="s">
        <v>125</v>
      </c>
      <c r="J28" s="90">
        <v>2012</v>
      </c>
      <c r="K28" s="72">
        <v>1.5</v>
      </c>
      <c r="L28" s="73">
        <v>3</v>
      </c>
      <c r="M28" s="74" t="s">
        <v>126</v>
      </c>
      <c r="N28" s="75"/>
      <c r="O28" s="76"/>
      <c r="P28" s="77" t="s">
        <v>186</v>
      </c>
      <c r="Q28" s="78" t="s">
        <v>187</v>
      </c>
      <c r="R28" s="79" t="s">
        <v>123</v>
      </c>
      <c r="S28" s="80">
        <f t="shared" si="0"/>
        <v>180</v>
      </c>
      <c r="T28" s="81">
        <v>180</v>
      </c>
      <c r="U28" s="82"/>
      <c r="V28" s="83"/>
      <c r="W28" s="84">
        <f>V28*S28</f>
        <v>0</v>
      </c>
      <c r="X28" s="85">
        <f>V28*T28</f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124</v>
      </c>
      <c r="D29" s="67" t="s">
        <v>120</v>
      </c>
      <c r="E29" s="68" t="s">
        <v>130</v>
      </c>
      <c r="F29" s="69"/>
      <c r="G29" s="70" t="s">
        <v>185</v>
      </c>
      <c r="H29" s="71" t="s">
        <v>162</v>
      </c>
      <c r="I29" s="68" t="s">
        <v>125</v>
      </c>
      <c r="J29" s="90">
        <v>2013</v>
      </c>
      <c r="K29" s="72">
        <v>0.75</v>
      </c>
      <c r="L29" s="73">
        <v>18</v>
      </c>
      <c r="M29" s="74" t="s">
        <v>126</v>
      </c>
      <c r="N29" s="75"/>
      <c r="O29" s="76"/>
      <c r="P29" s="77" t="s">
        <v>186</v>
      </c>
      <c r="Q29" s="78" t="s">
        <v>187</v>
      </c>
      <c r="R29" s="79" t="s">
        <v>123</v>
      </c>
      <c r="S29" s="80">
        <f t="shared" si="0"/>
        <v>75</v>
      </c>
      <c r="T29" s="81">
        <v>75</v>
      </c>
      <c r="U29" s="82"/>
      <c r="V29" s="83"/>
      <c r="W29" s="84">
        <f>V29*S29</f>
        <v>0</v>
      </c>
      <c r="X29" s="85">
        <f>V29*T29</f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124</v>
      </c>
      <c r="D30" s="67" t="s">
        <v>120</v>
      </c>
      <c r="E30" s="68" t="s">
        <v>130</v>
      </c>
      <c r="F30" s="69"/>
      <c r="G30" s="70" t="s">
        <v>185</v>
      </c>
      <c r="H30" s="71" t="s">
        <v>162</v>
      </c>
      <c r="I30" s="68" t="s">
        <v>125</v>
      </c>
      <c r="J30" s="90">
        <v>2013</v>
      </c>
      <c r="K30" s="72">
        <v>1.5</v>
      </c>
      <c r="L30" s="73">
        <v>3</v>
      </c>
      <c r="M30" s="74" t="s">
        <v>126</v>
      </c>
      <c r="N30" s="75"/>
      <c r="O30" s="76"/>
      <c r="P30" s="77" t="s">
        <v>186</v>
      </c>
      <c r="Q30" s="78" t="s">
        <v>187</v>
      </c>
      <c r="R30" s="79" t="s">
        <v>123</v>
      </c>
      <c r="S30" s="80">
        <f t="shared" si="0"/>
        <v>180</v>
      </c>
      <c r="T30" s="81">
        <v>180</v>
      </c>
      <c r="U30" s="82"/>
      <c r="V30" s="83"/>
      <c r="W30" s="84">
        <f>V30*S30</f>
        <v>0</v>
      </c>
      <c r="X30" s="85">
        <f>V30*T30</f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124</v>
      </c>
      <c r="D31" s="67" t="s">
        <v>120</v>
      </c>
      <c r="E31" s="68" t="s">
        <v>130</v>
      </c>
      <c r="F31" s="69"/>
      <c r="G31" s="70" t="s">
        <v>185</v>
      </c>
      <c r="H31" s="71" t="s">
        <v>162</v>
      </c>
      <c r="I31" s="68" t="s">
        <v>125</v>
      </c>
      <c r="J31" s="90">
        <v>2015</v>
      </c>
      <c r="K31" s="72">
        <v>0.75</v>
      </c>
      <c r="L31" s="73">
        <v>30</v>
      </c>
      <c r="M31" s="74" t="s">
        <v>126</v>
      </c>
      <c r="N31" s="75"/>
      <c r="O31" s="76"/>
      <c r="P31" s="77" t="s">
        <v>186</v>
      </c>
      <c r="Q31" s="78" t="s">
        <v>187</v>
      </c>
      <c r="R31" s="79" t="s">
        <v>123</v>
      </c>
      <c r="S31" s="80">
        <f t="shared" si="0"/>
        <v>75</v>
      </c>
      <c r="T31" s="81">
        <v>75</v>
      </c>
      <c r="U31" s="82"/>
      <c r="V31" s="83"/>
      <c r="W31" s="84">
        <f>V31*S31</f>
        <v>0</v>
      </c>
      <c r="X31" s="85">
        <f>V31*T31</f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119</v>
      </c>
      <c r="C32" s="66" t="s">
        <v>124</v>
      </c>
      <c r="D32" s="67" t="s">
        <v>120</v>
      </c>
      <c r="E32" s="68" t="s">
        <v>130</v>
      </c>
      <c r="F32" s="69" t="s">
        <v>121</v>
      </c>
      <c r="G32" s="70" t="s">
        <v>138</v>
      </c>
      <c r="H32" s="71" t="s">
        <v>162</v>
      </c>
      <c r="I32" s="68" t="s">
        <v>125</v>
      </c>
      <c r="J32" s="90">
        <v>2016</v>
      </c>
      <c r="K32" s="72" t="s">
        <v>129</v>
      </c>
      <c r="L32" s="73">
        <v>2</v>
      </c>
      <c r="M32" s="74" t="s">
        <v>126</v>
      </c>
      <c r="N32" s="75" t="s">
        <v>121</v>
      </c>
      <c r="O32" s="76" t="s">
        <v>121</v>
      </c>
      <c r="P32" s="77" t="s">
        <v>156</v>
      </c>
      <c r="Q32" s="78" t="s">
        <v>163</v>
      </c>
      <c r="R32" s="101" t="s">
        <v>127</v>
      </c>
      <c r="S32" s="80">
        <f t="shared" si="0"/>
        <v>62.5</v>
      </c>
      <c r="T32" s="81">
        <v>75</v>
      </c>
      <c r="U32" s="82"/>
      <c r="V32" s="83"/>
      <c r="W32" s="84">
        <f>V32*S32</f>
        <v>0</v>
      </c>
      <c r="X32" s="85">
        <f>V32*T32</f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119</v>
      </c>
      <c r="C33" s="66" t="s">
        <v>124</v>
      </c>
      <c r="D33" s="67" t="s">
        <v>120</v>
      </c>
      <c r="E33" s="68" t="s">
        <v>130</v>
      </c>
      <c r="F33" s="69"/>
      <c r="G33" s="70" t="s">
        <v>185</v>
      </c>
      <c r="H33" s="71" t="s">
        <v>162</v>
      </c>
      <c r="I33" s="68" t="s">
        <v>125</v>
      </c>
      <c r="J33" s="90">
        <v>2016</v>
      </c>
      <c r="K33" s="72">
        <v>1.5</v>
      </c>
      <c r="L33" s="73">
        <v>3</v>
      </c>
      <c r="M33" s="74" t="s">
        <v>126</v>
      </c>
      <c r="N33" s="75"/>
      <c r="O33" s="76"/>
      <c r="P33" s="77" t="s">
        <v>186</v>
      </c>
      <c r="Q33" s="78" t="s">
        <v>187</v>
      </c>
      <c r="R33" s="79" t="s">
        <v>123</v>
      </c>
      <c r="S33" s="80">
        <f t="shared" si="0"/>
        <v>180</v>
      </c>
      <c r="T33" s="81">
        <v>180</v>
      </c>
      <c r="U33" s="82"/>
      <c r="V33" s="83"/>
      <c r="W33" s="84">
        <f>V33*S33</f>
        <v>0</v>
      </c>
      <c r="X33" s="85">
        <f>V33*T33</f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119</v>
      </c>
      <c r="C34" s="66" t="s">
        <v>124</v>
      </c>
      <c r="D34" s="67" t="s">
        <v>120</v>
      </c>
      <c r="E34" s="68" t="s">
        <v>130</v>
      </c>
      <c r="F34" s="69" t="s">
        <v>121</v>
      </c>
      <c r="G34" s="70" t="s">
        <v>138</v>
      </c>
      <c r="H34" s="71" t="s">
        <v>172</v>
      </c>
      <c r="I34" s="68" t="s">
        <v>125</v>
      </c>
      <c r="J34" s="90">
        <v>1995</v>
      </c>
      <c r="K34" s="72" t="s">
        <v>129</v>
      </c>
      <c r="L34" s="73">
        <v>8</v>
      </c>
      <c r="M34" s="74" t="s">
        <v>134</v>
      </c>
      <c r="N34" s="75" t="s">
        <v>122</v>
      </c>
      <c r="O34" s="76" t="s">
        <v>148</v>
      </c>
      <c r="P34" s="77" t="s">
        <v>173</v>
      </c>
      <c r="Q34" s="78" t="s">
        <v>174</v>
      </c>
      <c r="R34" s="79" t="s">
        <v>123</v>
      </c>
      <c r="S34" s="80">
        <f t="shared" si="0"/>
        <v>50</v>
      </c>
      <c r="T34" s="81">
        <v>50</v>
      </c>
      <c r="U34" s="82"/>
      <c r="V34" s="83"/>
      <c r="W34" s="84">
        <f>V34*S34</f>
        <v>0</v>
      </c>
      <c r="X34" s="85">
        <f>V34*T34</f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118</v>
      </c>
      <c r="B35" s="65" t="s">
        <v>119</v>
      </c>
      <c r="C35" s="66" t="s">
        <v>124</v>
      </c>
      <c r="D35" s="67" t="s">
        <v>120</v>
      </c>
      <c r="E35" s="68" t="s">
        <v>130</v>
      </c>
      <c r="F35" s="69" t="s">
        <v>121</v>
      </c>
      <c r="G35" s="70" t="s">
        <v>138</v>
      </c>
      <c r="H35" s="71" t="s">
        <v>175</v>
      </c>
      <c r="I35" s="68" t="s">
        <v>125</v>
      </c>
      <c r="J35" s="90">
        <v>2000</v>
      </c>
      <c r="K35" s="72" t="s">
        <v>129</v>
      </c>
      <c r="L35" s="73">
        <v>16</v>
      </c>
      <c r="M35" s="74" t="s">
        <v>126</v>
      </c>
      <c r="N35" s="75" t="s">
        <v>121</v>
      </c>
      <c r="O35" s="76" t="s">
        <v>121</v>
      </c>
      <c r="P35" s="77" t="s">
        <v>169</v>
      </c>
      <c r="Q35" s="78" t="s">
        <v>176</v>
      </c>
      <c r="R35" s="79" t="s">
        <v>127</v>
      </c>
      <c r="S35" s="80">
        <f t="shared" si="0"/>
        <v>37.5</v>
      </c>
      <c r="T35" s="81">
        <v>45</v>
      </c>
      <c r="U35" s="82"/>
      <c r="V35" s="83"/>
      <c r="W35" s="84">
        <f>V35*S35</f>
        <v>0</v>
      </c>
      <c r="X35" s="85">
        <f>V35*T35</f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118</v>
      </c>
      <c r="B36" s="65" t="s">
        <v>119</v>
      </c>
      <c r="C36" s="66" t="s">
        <v>124</v>
      </c>
      <c r="D36" s="67" t="s">
        <v>120</v>
      </c>
      <c r="E36" s="68" t="s">
        <v>130</v>
      </c>
      <c r="F36" s="69" t="s">
        <v>121</v>
      </c>
      <c r="G36" s="70" t="s">
        <v>138</v>
      </c>
      <c r="H36" s="71" t="s">
        <v>141</v>
      </c>
      <c r="I36" s="68" t="s">
        <v>128</v>
      </c>
      <c r="J36" s="90">
        <v>1987</v>
      </c>
      <c r="K36" s="72" t="s">
        <v>129</v>
      </c>
      <c r="L36" s="73">
        <v>1</v>
      </c>
      <c r="M36" s="74" t="s">
        <v>142</v>
      </c>
      <c r="N36" s="75" t="s">
        <v>137</v>
      </c>
      <c r="O36" s="76" t="s">
        <v>143</v>
      </c>
      <c r="P36" s="77" t="s">
        <v>144</v>
      </c>
      <c r="Q36" s="78" t="s">
        <v>145</v>
      </c>
      <c r="R36" s="101" t="s">
        <v>123</v>
      </c>
      <c r="S36" s="80">
        <f t="shared" si="0"/>
        <v>150</v>
      </c>
      <c r="T36" s="81">
        <v>150</v>
      </c>
      <c r="U36" s="82"/>
      <c r="V36" s="83"/>
      <c r="W36" s="84">
        <f>V36*S36</f>
        <v>0</v>
      </c>
      <c r="X36" s="85">
        <f>V36*T36</f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118</v>
      </c>
      <c r="B37" s="65" t="s">
        <v>119</v>
      </c>
      <c r="C37" s="66" t="s">
        <v>124</v>
      </c>
      <c r="D37" s="67" t="s">
        <v>120</v>
      </c>
      <c r="E37" s="68" t="s">
        <v>130</v>
      </c>
      <c r="F37" s="69" t="s">
        <v>121</v>
      </c>
      <c r="G37" s="70" t="s">
        <v>138</v>
      </c>
      <c r="H37" s="71" t="s">
        <v>141</v>
      </c>
      <c r="I37" s="68" t="s">
        <v>128</v>
      </c>
      <c r="J37" s="90">
        <v>2003</v>
      </c>
      <c r="K37" s="72" t="s">
        <v>129</v>
      </c>
      <c r="L37" s="73">
        <v>1</v>
      </c>
      <c r="M37" s="74" t="s">
        <v>132</v>
      </c>
      <c r="N37" s="75" t="s">
        <v>121</v>
      </c>
      <c r="O37" s="76" t="s">
        <v>121</v>
      </c>
      <c r="P37" s="77" t="s">
        <v>149</v>
      </c>
      <c r="Q37" s="78" t="s">
        <v>150</v>
      </c>
      <c r="R37" s="79" t="s">
        <v>123</v>
      </c>
      <c r="S37" s="80">
        <f t="shared" si="0"/>
        <v>80</v>
      </c>
      <c r="T37" s="81">
        <v>80</v>
      </c>
      <c r="U37" s="82"/>
      <c r="V37" s="83"/>
      <c r="W37" s="84">
        <f>V37*S37</f>
        <v>0</v>
      </c>
      <c r="X37" s="85">
        <f>V37*T37</f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118</v>
      </c>
      <c r="B38" s="65" t="s">
        <v>119</v>
      </c>
      <c r="C38" s="66" t="s">
        <v>124</v>
      </c>
      <c r="D38" s="67" t="s">
        <v>120</v>
      </c>
      <c r="E38" s="68" t="s">
        <v>130</v>
      </c>
      <c r="F38" s="69"/>
      <c r="G38" s="70" t="s">
        <v>185</v>
      </c>
      <c r="H38" s="71" t="s">
        <v>141</v>
      </c>
      <c r="I38" s="68" t="s">
        <v>128</v>
      </c>
      <c r="J38" s="90">
        <v>2009</v>
      </c>
      <c r="K38" s="72">
        <v>0.75</v>
      </c>
      <c r="L38" s="73">
        <v>3</v>
      </c>
      <c r="M38" s="74" t="s">
        <v>126</v>
      </c>
      <c r="N38" s="75"/>
      <c r="O38" s="76"/>
      <c r="P38" s="77" t="s">
        <v>186</v>
      </c>
      <c r="Q38" s="78" t="s">
        <v>187</v>
      </c>
      <c r="R38" s="79" t="s">
        <v>123</v>
      </c>
      <c r="S38" s="80">
        <f t="shared" si="0"/>
        <v>90</v>
      </c>
      <c r="T38" s="81">
        <v>90</v>
      </c>
      <c r="U38" s="82"/>
      <c r="V38" s="83"/>
      <c r="W38" s="84">
        <f>V38*S38</f>
        <v>0</v>
      </c>
      <c r="X38" s="85">
        <f>V38*T38</f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118</v>
      </c>
      <c r="B39" s="65" t="s">
        <v>119</v>
      </c>
      <c r="C39" s="66" t="s">
        <v>124</v>
      </c>
      <c r="D39" s="67" t="s">
        <v>120</v>
      </c>
      <c r="E39" s="68" t="s">
        <v>130</v>
      </c>
      <c r="F39" s="69"/>
      <c r="G39" s="70" t="s">
        <v>185</v>
      </c>
      <c r="H39" s="71" t="s">
        <v>141</v>
      </c>
      <c r="I39" s="68" t="s">
        <v>128</v>
      </c>
      <c r="J39" s="90">
        <v>2010</v>
      </c>
      <c r="K39" s="72">
        <v>0.75</v>
      </c>
      <c r="L39" s="73">
        <v>19</v>
      </c>
      <c r="M39" s="74" t="s">
        <v>126</v>
      </c>
      <c r="N39" s="75"/>
      <c r="O39" s="76"/>
      <c r="P39" s="77" t="s">
        <v>186</v>
      </c>
      <c r="Q39" s="78" t="s">
        <v>187</v>
      </c>
      <c r="R39" s="79" t="s">
        <v>123</v>
      </c>
      <c r="S39" s="80">
        <f t="shared" si="0"/>
        <v>90</v>
      </c>
      <c r="T39" s="81">
        <v>90</v>
      </c>
      <c r="U39" s="82"/>
      <c r="V39" s="83"/>
      <c r="W39" s="84">
        <f>V39*S39</f>
        <v>0</v>
      </c>
      <c r="X39" s="85">
        <f>V39*T39</f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118</v>
      </c>
      <c r="B40" s="65" t="s">
        <v>119</v>
      </c>
      <c r="C40" s="66" t="s">
        <v>124</v>
      </c>
      <c r="D40" s="67" t="s">
        <v>120</v>
      </c>
      <c r="E40" s="68" t="s">
        <v>130</v>
      </c>
      <c r="F40" s="69"/>
      <c r="G40" s="70" t="s">
        <v>185</v>
      </c>
      <c r="H40" s="71" t="s">
        <v>141</v>
      </c>
      <c r="I40" s="68" t="s">
        <v>128</v>
      </c>
      <c r="J40" s="90">
        <v>2011</v>
      </c>
      <c r="K40" s="72">
        <v>0.75</v>
      </c>
      <c r="L40" s="73">
        <v>15</v>
      </c>
      <c r="M40" s="74" t="s">
        <v>126</v>
      </c>
      <c r="N40" s="75"/>
      <c r="O40" s="76"/>
      <c r="P40" s="77" t="s">
        <v>186</v>
      </c>
      <c r="Q40" s="78" t="s">
        <v>187</v>
      </c>
      <c r="R40" s="79" t="s">
        <v>123</v>
      </c>
      <c r="S40" s="80">
        <f t="shared" si="0"/>
        <v>70</v>
      </c>
      <c r="T40" s="81">
        <v>70</v>
      </c>
      <c r="U40" s="82"/>
      <c r="V40" s="83"/>
      <c r="W40" s="84">
        <f>V40*S40</f>
        <v>0</v>
      </c>
      <c r="X40" s="85">
        <f>V40*T40</f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118</v>
      </c>
      <c r="B41" s="65" t="s">
        <v>119</v>
      </c>
      <c r="C41" s="66" t="s">
        <v>124</v>
      </c>
      <c r="D41" s="67" t="s">
        <v>120</v>
      </c>
      <c r="E41" s="68" t="s">
        <v>130</v>
      </c>
      <c r="F41" s="69"/>
      <c r="G41" s="70" t="s">
        <v>185</v>
      </c>
      <c r="H41" s="71" t="s">
        <v>141</v>
      </c>
      <c r="I41" s="68" t="s">
        <v>128</v>
      </c>
      <c r="J41" s="90">
        <v>2012</v>
      </c>
      <c r="K41" s="72">
        <v>0.75</v>
      </c>
      <c r="L41" s="73">
        <v>17</v>
      </c>
      <c r="M41" s="74" t="s">
        <v>126</v>
      </c>
      <c r="N41" s="75"/>
      <c r="O41" s="76"/>
      <c r="P41" s="77" t="s">
        <v>186</v>
      </c>
      <c r="Q41" s="78" t="s">
        <v>187</v>
      </c>
      <c r="R41" s="79" t="s">
        <v>123</v>
      </c>
      <c r="S41" s="80">
        <f t="shared" si="0"/>
        <v>80</v>
      </c>
      <c r="T41" s="81">
        <v>80</v>
      </c>
      <c r="U41" s="82"/>
      <c r="V41" s="83"/>
      <c r="W41" s="84">
        <f>V41*S41</f>
        <v>0</v>
      </c>
      <c r="X41" s="85">
        <f>V41*T41</f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118</v>
      </c>
      <c r="B42" s="65" t="s">
        <v>119</v>
      </c>
      <c r="C42" s="66" t="s">
        <v>124</v>
      </c>
      <c r="D42" s="67" t="s">
        <v>120</v>
      </c>
      <c r="E42" s="68" t="s">
        <v>130</v>
      </c>
      <c r="F42" s="69"/>
      <c r="G42" s="70" t="s">
        <v>185</v>
      </c>
      <c r="H42" s="71" t="s">
        <v>141</v>
      </c>
      <c r="I42" s="68" t="s">
        <v>128</v>
      </c>
      <c r="J42" s="90">
        <v>2013</v>
      </c>
      <c r="K42" s="72">
        <v>0.75</v>
      </c>
      <c r="L42" s="73">
        <v>8</v>
      </c>
      <c r="M42" s="74" t="s">
        <v>126</v>
      </c>
      <c r="N42" s="75"/>
      <c r="O42" s="76"/>
      <c r="P42" s="77" t="s">
        <v>186</v>
      </c>
      <c r="Q42" s="78" t="s">
        <v>187</v>
      </c>
      <c r="R42" s="79" t="s">
        <v>123</v>
      </c>
      <c r="S42" s="80">
        <f t="shared" si="0"/>
        <v>85</v>
      </c>
      <c r="T42" s="81">
        <v>85</v>
      </c>
      <c r="U42" s="82"/>
      <c r="V42" s="83"/>
      <c r="W42" s="84">
        <f>V42*S42</f>
        <v>0</v>
      </c>
      <c r="X42" s="85">
        <f>V42*T42</f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119</v>
      </c>
      <c r="C43" s="66" t="s">
        <v>124</v>
      </c>
      <c r="D43" s="67" t="s">
        <v>120</v>
      </c>
      <c r="E43" s="68" t="s">
        <v>130</v>
      </c>
      <c r="F43" s="69"/>
      <c r="G43" s="70" t="s">
        <v>185</v>
      </c>
      <c r="H43" s="71" t="s">
        <v>141</v>
      </c>
      <c r="I43" s="68" t="s">
        <v>128</v>
      </c>
      <c r="J43" s="90">
        <v>2013</v>
      </c>
      <c r="K43" s="72">
        <v>1.5</v>
      </c>
      <c r="L43" s="73">
        <v>12</v>
      </c>
      <c r="M43" s="74" t="s">
        <v>126</v>
      </c>
      <c r="N43" s="75"/>
      <c r="O43" s="76"/>
      <c r="P43" s="77" t="s">
        <v>186</v>
      </c>
      <c r="Q43" s="78" t="s">
        <v>187</v>
      </c>
      <c r="R43" s="79" t="s">
        <v>123</v>
      </c>
      <c r="S43" s="80">
        <f t="shared" si="0"/>
        <v>180</v>
      </c>
      <c r="T43" s="81">
        <v>180</v>
      </c>
      <c r="U43" s="82"/>
      <c r="V43" s="83"/>
      <c r="W43" s="84">
        <f>V43*S43</f>
        <v>0</v>
      </c>
      <c r="X43" s="85">
        <f>V43*T43</f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119</v>
      </c>
      <c r="C44" s="66" t="s">
        <v>124</v>
      </c>
      <c r="D44" s="67" t="s">
        <v>120</v>
      </c>
      <c r="E44" s="68" t="s">
        <v>130</v>
      </c>
      <c r="F44" s="69" t="s">
        <v>121</v>
      </c>
      <c r="G44" s="70" t="s">
        <v>138</v>
      </c>
      <c r="H44" s="71" t="s">
        <v>141</v>
      </c>
      <c r="I44" s="68" t="s">
        <v>128</v>
      </c>
      <c r="J44" s="90">
        <v>2014</v>
      </c>
      <c r="K44" s="72" t="s">
        <v>129</v>
      </c>
      <c r="L44" s="73">
        <v>3</v>
      </c>
      <c r="M44" s="74" t="s">
        <v>126</v>
      </c>
      <c r="N44" s="75" t="s">
        <v>121</v>
      </c>
      <c r="O44" s="76" t="s">
        <v>121</v>
      </c>
      <c r="P44" s="77" t="s">
        <v>151</v>
      </c>
      <c r="Q44" s="78" t="s">
        <v>166</v>
      </c>
      <c r="R44" s="79" t="s">
        <v>123</v>
      </c>
      <c r="S44" s="80">
        <f t="shared" si="0"/>
        <v>75</v>
      </c>
      <c r="T44" s="81">
        <v>75</v>
      </c>
      <c r="U44" s="82"/>
      <c r="V44" s="83"/>
      <c r="W44" s="84">
        <f>V44*S44</f>
        <v>0</v>
      </c>
      <c r="X44" s="85">
        <f>V44*T44</f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124</v>
      </c>
      <c r="D45" s="67" t="s">
        <v>120</v>
      </c>
      <c r="E45" s="68" t="s">
        <v>130</v>
      </c>
      <c r="F45" s="69" t="s">
        <v>121</v>
      </c>
      <c r="G45" s="70" t="s">
        <v>138</v>
      </c>
      <c r="H45" s="71" t="s">
        <v>141</v>
      </c>
      <c r="I45" s="68" t="s">
        <v>128</v>
      </c>
      <c r="J45" s="90">
        <v>2014</v>
      </c>
      <c r="K45" s="72" t="s">
        <v>129</v>
      </c>
      <c r="L45" s="73">
        <v>20</v>
      </c>
      <c r="M45" s="74" t="s">
        <v>121</v>
      </c>
      <c r="N45" s="75" t="s">
        <v>121</v>
      </c>
      <c r="O45" s="76" t="s">
        <v>121</v>
      </c>
      <c r="P45" s="77" t="s">
        <v>177</v>
      </c>
      <c r="Q45" s="78" t="s">
        <v>178</v>
      </c>
      <c r="R45" s="79" t="s">
        <v>127</v>
      </c>
      <c r="S45" s="80">
        <f t="shared" si="0"/>
        <v>62.5</v>
      </c>
      <c r="T45" s="81">
        <v>75</v>
      </c>
      <c r="U45" s="82"/>
      <c r="V45" s="83"/>
      <c r="W45" s="84">
        <f>V45*S45</f>
        <v>0</v>
      </c>
      <c r="X45" s="85">
        <f>V45*T45</f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124</v>
      </c>
      <c r="D46" s="67" t="s">
        <v>120</v>
      </c>
      <c r="E46" s="68" t="s">
        <v>130</v>
      </c>
      <c r="F46" s="69"/>
      <c r="G46" s="70" t="s">
        <v>185</v>
      </c>
      <c r="H46" s="71" t="s">
        <v>141</v>
      </c>
      <c r="I46" s="68" t="s">
        <v>128</v>
      </c>
      <c r="J46" s="90">
        <v>2015</v>
      </c>
      <c r="K46" s="72">
        <v>0.75</v>
      </c>
      <c r="L46" s="73">
        <v>12</v>
      </c>
      <c r="M46" s="74" t="s">
        <v>126</v>
      </c>
      <c r="N46" s="75"/>
      <c r="O46" s="76"/>
      <c r="P46" s="77" t="s">
        <v>186</v>
      </c>
      <c r="Q46" s="78" t="s">
        <v>187</v>
      </c>
      <c r="R46" s="79" t="s">
        <v>123</v>
      </c>
      <c r="S46" s="80">
        <f t="shared" si="0"/>
        <v>75</v>
      </c>
      <c r="T46" s="81">
        <v>75</v>
      </c>
      <c r="U46" s="82"/>
      <c r="V46" s="83"/>
      <c r="W46" s="84">
        <f>V46*S46</f>
        <v>0</v>
      </c>
      <c r="X46" s="85">
        <f>V46*T46</f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119</v>
      </c>
      <c r="C47" s="66" t="s">
        <v>124</v>
      </c>
      <c r="D47" s="67" t="s">
        <v>120</v>
      </c>
      <c r="E47" s="68" t="s">
        <v>130</v>
      </c>
      <c r="F47" s="69"/>
      <c r="G47" s="70" t="s">
        <v>185</v>
      </c>
      <c r="H47" s="71" t="s">
        <v>141</v>
      </c>
      <c r="I47" s="68" t="s">
        <v>128</v>
      </c>
      <c r="J47" s="90">
        <v>2016</v>
      </c>
      <c r="K47" s="72">
        <v>0.75</v>
      </c>
      <c r="L47" s="73">
        <v>12</v>
      </c>
      <c r="M47" s="74" t="s">
        <v>126</v>
      </c>
      <c r="N47" s="75"/>
      <c r="O47" s="76"/>
      <c r="P47" s="77" t="s">
        <v>186</v>
      </c>
      <c r="Q47" s="78" t="s">
        <v>187</v>
      </c>
      <c r="R47" s="79" t="s">
        <v>123</v>
      </c>
      <c r="S47" s="80">
        <f t="shared" si="0"/>
        <v>85</v>
      </c>
      <c r="T47" s="81">
        <v>85</v>
      </c>
      <c r="U47" s="82"/>
      <c r="V47" s="83"/>
      <c r="W47" s="84">
        <f>V47*S47</f>
        <v>0</v>
      </c>
      <c r="X47" s="85">
        <f>V47*T47</f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119</v>
      </c>
      <c r="C48" s="66" t="s">
        <v>124</v>
      </c>
      <c r="D48" s="67" t="s">
        <v>120</v>
      </c>
      <c r="E48" s="68" t="s">
        <v>130</v>
      </c>
      <c r="F48" s="69"/>
      <c r="G48" s="70" t="s">
        <v>185</v>
      </c>
      <c r="H48" s="71" t="s">
        <v>141</v>
      </c>
      <c r="I48" s="68" t="s">
        <v>128</v>
      </c>
      <c r="J48" s="90">
        <v>2016</v>
      </c>
      <c r="K48" s="72">
        <v>1.5</v>
      </c>
      <c r="L48" s="73">
        <v>6</v>
      </c>
      <c r="M48" s="74" t="s">
        <v>126</v>
      </c>
      <c r="N48" s="75"/>
      <c r="O48" s="76"/>
      <c r="P48" s="77" t="s">
        <v>186</v>
      </c>
      <c r="Q48" s="78" t="s">
        <v>187</v>
      </c>
      <c r="R48" s="79" t="s">
        <v>123</v>
      </c>
      <c r="S48" s="80">
        <f t="shared" si="0"/>
        <v>180</v>
      </c>
      <c r="T48" s="81">
        <v>180</v>
      </c>
      <c r="U48" s="82"/>
      <c r="V48" s="83"/>
      <c r="W48" s="84">
        <f>V48*S48</f>
        <v>0</v>
      </c>
      <c r="X48" s="85">
        <f>V48*T48</f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119</v>
      </c>
      <c r="C49" s="66" t="s">
        <v>124</v>
      </c>
      <c r="D49" s="67" t="s">
        <v>120</v>
      </c>
      <c r="E49" s="68" t="s">
        <v>130</v>
      </c>
      <c r="F49" s="69"/>
      <c r="G49" s="70" t="s">
        <v>185</v>
      </c>
      <c r="H49" s="71" t="s">
        <v>141</v>
      </c>
      <c r="I49" s="68" t="s">
        <v>128</v>
      </c>
      <c r="J49" s="90">
        <v>2017</v>
      </c>
      <c r="K49" s="72">
        <v>0.75</v>
      </c>
      <c r="L49" s="73">
        <v>12</v>
      </c>
      <c r="M49" s="74" t="s">
        <v>126</v>
      </c>
      <c r="N49" s="75"/>
      <c r="O49" s="76"/>
      <c r="P49" s="77" t="s">
        <v>186</v>
      </c>
      <c r="Q49" s="78" t="s">
        <v>187</v>
      </c>
      <c r="R49" s="79" t="s">
        <v>123</v>
      </c>
      <c r="S49" s="80">
        <f t="shared" si="0"/>
        <v>85</v>
      </c>
      <c r="T49" s="81">
        <v>85</v>
      </c>
      <c r="U49" s="82"/>
      <c r="V49" s="83"/>
      <c r="W49" s="84">
        <f>V49*S49</f>
        <v>0</v>
      </c>
      <c r="X49" s="85">
        <f>V49*T49</f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119</v>
      </c>
      <c r="C50" s="66" t="s">
        <v>124</v>
      </c>
      <c r="D50" s="67" t="s">
        <v>120</v>
      </c>
      <c r="E50" s="68" t="s">
        <v>130</v>
      </c>
      <c r="F50" s="69"/>
      <c r="G50" s="70" t="s">
        <v>185</v>
      </c>
      <c r="H50" s="71" t="s">
        <v>141</v>
      </c>
      <c r="I50" s="68" t="s">
        <v>128</v>
      </c>
      <c r="J50" s="90">
        <v>2017</v>
      </c>
      <c r="K50" s="72">
        <v>1.5</v>
      </c>
      <c r="L50" s="73">
        <v>9</v>
      </c>
      <c r="M50" s="74" t="s">
        <v>126</v>
      </c>
      <c r="N50" s="75"/>
      <c r="O50" s="76"/>
      <c r="P50" s="77" t="s">
        <v>186</v>
      </c>
      <c r="Q50" s="78" t="s">
        <v>187</v>
      </c>
      <c r="R50" s="79" t="s">
        <v>123</v>
      </c>
      <c r="S50" s="80">
        <f t="shared" si="0"/>
        <v>180</v>
      </c>
      <c r="T50" s="81">
        <v>180</v>
      </c>
      <c r="U50" s="82"/>
      <c r="V50" s="83"/>
      <c r="W50" s="84">
        <f>V50*S50</f>
        <v>0</v>
      </c>
      <c r="X50" s="85">
        <f>V50*T50</f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119</v>
      </c>
      <c r="C51" s="66" t="s">
        <v>124</v>
      </c>
      <c r="D51" s="67" t="s">
        <v>120</v>
      </c>
      <c r="E51" s="68" t="s">
        <v>130</v>
      </c>
      <c r="F51" s="69" t="s">
        <v>121</v>
      </c>
      <c r="G51" s="70" t="s">
        <v>138</v>
      </c>
      <c r="H51" s="71" t="s">
        <v>157</v>
      </c>
      <c r="I51" s="68" t="s">
        <v>128</v>
      </c>
      <c r="J51" s="90">
        <v>2000</v>
      </c>
      <c r="K51" s="72" t="s">
        <v>129</v>
      </c>
      <c r="L51" s="73">
        <v>2</v>
      </c>
      <c r="M51" s="74" t="s">
        <v>126</v>
      </c>
      <c r="N51" s="75" t="s">
        <v>121</v>
      </c>
      <c r="O51" s="76" t="s">
        <v>121</v>
      </c>
      <c r="P51" s="77" t="s">
        <v>158</v>
      </c>
      <c r="Q51" s="78" t="s">
        <v>159</v>
      </c>
      <c r="R51" s="101" t="s">
        <v>123</v>
      </c>
      <c r="S51" s="80">
        <f t="shared" si="0"/>
        <v>65</v>
      </c>
      <c r="T51" s="81">
        <v>65</v>
      </c>
      <c r="U51" s="82"/>
      <c r="V51" s="83"/>
      <c r="W51" s="84">
        <f>V51*S51</f>
        <v>0</v>
      </c>
      <c r="X51" s="85">
        <f>V51*T51</f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119</v>
      </c>
      <c r="C52" s="66" t="s">
        <v>124</v>
      </c>
      <c r="D52" s="67" t="s">
        <v>120</v>
      </c>
      <c r="E52" s="68" t="s">
        <v>130</v>
      </c>
      <c r="F52" s="69" t="s">
        <v>121</v>
      </c>
      <c r="G52" s="70" t="s">
        <v>138</v>
      </c>
      <c r="H52" s="71" t="s">
        <v>157</v>
      </c>
      <c r="I52" s="68" t="s">
        <v>128</v>
      </c>
      <c r="J52" s="90">
        <v>2003</v>
      </c>
      <c r="K52" s="72" t="s">
        <v>129</v>
      </c>
      <c r="L52" s="73">
        <v>2</v>
      </c>
      <c r="M52" s="74" t="s">
        <v>126</v>
      </c>
      <c r="N52" s="75" t="s">
        <v>121</v>
      </c>
      <c r="O52" s="76" t="s">
        <v>121</v>
      </c>
      <c r="P52" s="77" t="s">
        <v>160</v>
      </c>
      <c r="Q52" s="78" t="s">
        <v>161</v>
      </c>
      <c r="R52" s="79" t="s">
        <v>127</v>
      </c>
      <c r="S52" s="80">
        <f t="shared" si="0"/>
        <v>45.833333333333336</v>
      </c>
      <c r="T52" s="81">
        <v>55</v>
      </c>
      <c r="U52" s="82"/>
      <c r="V52" s="83"/>
      <c r="W52" s="84">
        <f>V52*S52</f>
        <v>0</v>
      </c>
      <c r="X52" s="85">
        <f>V52*T52</f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119</v>
      </c>
      <c r="C53" s="66" t="s">
        <v>124</v>
      </c>
      <c r="D53" s="67" t="s">
        <v>120</v>
      </c>
      <c r="E53" s="68" t="s">
        <v>130</v>
      </c>
      <c r="F53" s="69" t="s">
        <v>121</v>
      </c>
      <c r="G53" s="70" t="s">
        <v>138</v>
      </c>
      <c r="H53" s="71" t="s">
        <v>157</v>
      </c>
      <c r="I53" s="68" t="s">
        <v>128</v>
      </c>
      <c r="J53" s="90">
        <v>2008</v>
      </c>
      <c r="K53" s="72" t="s">
        <v>129</v>
      </c>
      <c r="L53" s="73">
        <v>24</v>
      </c>
      <c r="M53" s="74" t="s">
        <v>126</v>
      </c>
      <c r="N53" s="75" t="s">
        <v>121</v>
      </c>
      <c r="O53" s="76" t="s">
        <v>121</v>
      </c>
      <c r="P53" s="77" t="s">
        <v>158</v>
      </c>
      <c r="Q53" s="78" t="s">
        <v>181</v>
      </c>
      <c r="R53" s="79" t="s">
        <v>127</v>
      </c>
      <c r="S53" s="80">
        <f t="shared" si="0"/>
        <v>50</v>
      </c>
      <c r="T53" s="81">
        <v>60</v>
      </c>
      <c r="U53" s="82"/>
      <c r="V53" s="83"/>
      <c r="W53" s="84">
        <f>V53*S53</f>
        <v>0</v>
      </c>
      <c r="X53" s="85">
        <f>V53*T53</f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119</v>
      </c>
      <c r="C54" s="66" t="s">
        <v>124</v>
      </c>
      <c r="D54" s="67" t="s">
        <v>120</v>
      </c>
      <c r="E54" s="68" t="s">
        <v>130</v>
      </c>
      <c r="F54" s="69"/>
      <c r="G54" s="70" t="s">
        <v>185</v>
      </c>
      <c r="H54" s="71" t="s">
        <v>157</v>
      </c>
      <c r="I54" s="68" t="s">
        <v>128</v>
      </c>
      <c r="J54" s="90">
        <v>2009</v>
      </c>
      <c r="K54" s="72">
        <v>0.75</v>
      </c>
      <c r="L54" s="73">
        <v>1</v>
      </c>
      <c r="M54" s="74" t="s">
        <v>126</v>
      </c>
      <c r="N54" s="75"/>
      <c r="O54" s="76"/>
      <c r="P54" s="77" t="s">
        <v>186</v>
      </c>
      <c r="Q54" s="78" t="s">
        <v>187</v>
      </c>
      <c r="R54" s="79" t="s">
        <v>123</v>
      </c>
      <c r="S54" s="80">
        <f t="shared" si="0"/>
        <v>45</v>
      </c>
      <c r="T54" s="81">
        <v>45</v>
      </c>
      <c r="U54" s="82"/>
      <c r="V54" s="83"/>
      <c r="W54" s="84">
        <f>V54*S54</f>
        <v>0</v>
      </c>
      <c r="X54" s="85">
        <f>V54*T54</f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119</v>
      </c>
      <c r="C55" s="66" t="s">
        <v>124</v>
      </c>
      <c r="D55" s="67" t="s">
        <v>120</v>
      </c>
      <c r="E55" s="68" t="s">
        <v>130</v>
      </c>
      <c r="F55" s="69"/>
      <c r="G55" s="70" t="s">
        <v>185</v>
      </c>
      <c r="H55" s="71" t="s">
        <v>157</v>
      </c>
      <c r="I55" s="68" t="s">
        <v>128</v>
      </c>
      <c r="J55" s="90">
        <v>2010</v>
      </c>
      <c r="K55" s="72">
        <v>0.75</v>
      </c>
      <c r="L55" s="73">
        <v>11</v>
      </c>
      <c r="M55" s="74" t="s">
        <v>126</v>
      </c>
      <c r="N55" s="75"/>
      <c r="O55" s="76"/>
      <c r="P55" s="77" t="s">
        <v>186</v>
      </c>
      <c r="Q55" s="78" t="s">
        <v>187</v>
      </c>
      <c r="R55" s="79" t="s">
        <v>123</v>
      </c>
      <c r="S55" s="80">
        <f t="shared" si="0"/>
        <v>50</v>
      </c>
      <c r="T55" s="81">
        <v>50</v>
      </c>
      <c r="U55" s="82"/>
      <c r="V55" s="83"/>
      <c r="W55" s="84">
        <f>V55*S55</f>
        <v>0</v>
      </c>
      <c r="X55" s="85">
        <f>V55*T55</f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119</v>
      </c>
      <c r="C56" s="66" t="s">
        <v>124</v>
      </c>
      <c r="D56" s="67" t="s">
        <v>120</v>
      </c>
      <c r="E56" s="68" t="s">
        <v>130</v>
      </c>
      <c r="F56" s="69"/>
      <c r="G56" s="70" t="s">
        <v>185</v>
      </c>
      <c r="H56" s="71" t="s">
        <v>157</v>
      </c>
      <c r="I56" s="68" t="s">
        <v>128</v>
      </c>
      <c r="J56" s="90">
        <v>2011</v>
      </c>
      <c r="K56" s="72">
        <v>0.75</v>
      </c>
      <c r="L56" s="73">
        <v>6</v>
      </c>
      <c r="M56" s="74" t="s">
        <v>126</v>
      </c>
      <c r="N56" s="75"/>
      <c r="O56" s="76"/>
      <c r="P56" s="77" t="s">
        <v>186</v>
      </c>
      <c r="Q56" s="78" t="s">
        <v>187</v>
      </c>
      <c r="R56" s="79" t="s">
        <v>123</v>
      </c>
      <c r="S56" s="80">
        <f t="shared" si="0"/>
        <v>45</v>
      </c>
      <c r="T56" s="81">
        <v>45</v>
      </c>
      <c r="U56" s="82"/>
      <c r="V56" s="83"/>
      <c r="W56" s="84">
        <f>V56*S56</f>
        <v>0</v>
      </c>
      <c r="X56" s="85">
        <f>V56*T56</f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119</v>
      </c>
      <c r="C57" s="66" t="s">
        <v>124</v>
      </c>
      <c r="D57" s="67" t="s">
        <v>120</v>
      </c>
      <c r="E57" s="68" t="s">
        <v>130</v>
      </c>
      <c r="F57" s="69"/>
      <c r="G57" s="70" t="s">
        <v>185</v>
      </c>
      <c r="H57" s="71" t="s">
        <v>157</v>
      </c>
      <c r="I57" s="68" t="s">
        <v>128</v>
      </c>
      <c r="J57" s="90">
        <v>2013</v>
      </c>
      <c r="K57" s="72">
        <v>0.75</v>
      </c>
      <c r="L57" s="73">
        <v>12</v>
      </c>
      <c r="M57" s="74" t="s">
        <v>126</v>
      </c>
      <c r="N57" s="75"/>
      <c r="O57" s="76"/>
      <c r="P57" s="77" t="s">
        <v>186</v>
      </c>
      <c r="Q57" s="78" t="s">
        <v>187</v>
      </c>
      <c r="R57" s="79" t="s">
        <v>123</v>
      </c>
      <c r="S57" s="80">
        <f t="shared" si="0"/>
        <v>50</v>
      </c>
      <c r="T57" s="81">
        <v>50</v>
      </c>
      <c r="U57" s="82"/>
      <c r="V57" s="83"/>
      <c r="W57" s="84">
        <f>V57*S57</f>
        <v>0</v>
      </c>
      <c r="X57" s="85">
        <f>V57*T57</f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119</v>
      </c>
      <c r="C58" s="66" t="s">
        <v>124</v>
      </c>
      <c r="D58" s="67" t="s">
        <v>120</v>
      </c>
      <c r="E58" s="68" t="s">
        <v>130</v>
      </c>
      <c r="F58" s="69" t="s">
        <v>121</v>
      </c>
      <c r="G58" s="70" t="s">
        <v>138</v>
      </c>
      <c r="H58" s="71" t="s">
        <v>157</v>
      </c>
      <c r="I58" s="68" t="s">
        <v>128</v>
      </c>
      <c r="J58" s="90">
        <v>2014</v>
      </c>
      <c r="K58" s="72" t="s">
        <v>129</v>
      </c>
      <c r="L58" s="73">
        <v>20</v>
      </c>
      <c r="M58" s="74" t="s">
        <v>121</v>
      </c>
      <c r="N58" s="75" t="s">
        <v>121</v>
      </c>
      <c r="O58" s="76" t="s">
        <v>121</v>
      </c>
      <c r="P58" s="77" t="s">
        <v>177</v>
      </c>
      <c r="Q58" s="78" t="s">
        <v>179</v>
      </c>
      <c r="R58" s="79" t="s">
        <v>127</v>
      </c>
      <c r="S58" s="80">
        <f t="shared" si="0"/>
        <v>39.166666666666671</v>
      </c>
      <c r="T58" s="81">
        <v>47</v>
      </c>
      <c r="U58" s="82"/>
      <c r="V58" s="83"/>
      <c r="W58" s="84">
        <f>V58*S58</f>
        <v>0</v>
      </c>
      <c r="X58" s="85">
        <f>V58*T58</f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119</v>
      </c>
      <c r="C59" s="66" t="s">
        <v>124</v>
      </c>
      <c r="D59" s="67" t="s">
        <v>120</v>
      </c>
      <c r="E59" s="68" t="s">
        <v>130</v>
      </c>
      <c r="F59" s="69"/>
      <c r="G59" s="70" t="s">
        <v>185</v>
      </c>
      <c r="H59" s="71" t="s">
        <v>157</v>
      </c>
      <c r="I59" s="68" t="s">
        <v>128</v>
      </c>
      <c r="J59" s="90">
        <v>2016</v>
      </c>
      <c r="K59" s="72">
        <v>0.75</v>
      </c>
      <c r="L59" s="73">
        <v>12</v>
      </c>
      <c r="M59" s="74" t="s">
        <v>126</v>
      </c>
      <c r="N59" s="75"/>
      <c r="O59" s="76"/>
      <c r="P59" s="77" t="s">
        <v>186</v>
      </c>
      <c r="Q59" s="78" t="s">
        <v>187</v>
      </c>
      <c r="R59" s="79" t="s">
        <v>123</v>
      </c>
      <c r="S59" s="80">
        <f t="shared" si="0"/>
        <v>50</v>
      </c>
      <c r="T59" s="81">
        <v>50</v>
      </c>
      <c r="U59" s="82"/>
      <c r="V59" s="83"/>
      <c r="W59" s="84">
        <f>V59*S59</f>
        <v>0</v>
      </c>
      <c r="X59" s="85">
        <f>V59*T59</f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119</v>
      </c>
      <c r="C60" s="66" t="s">
        <v>124</v>
      </c>
      <c r="D60" s="67" t="s">
        <v>120</v>
      </c>
      <c r="E60" s="68" t="s">
        <v>130</v>
      </c>
      <c r="F60" s="69"/>
      <c r="G60" s="70" t="s">
        <v>185</v>
      </c>
      <c r="H60" s="71" t="s">
        <v>157</v>
      </c>
      <c r="I60" s="68" t="s">
        <v>128</v>
      </c>
      <c r="J60" s="90">
        <v>2016</v>
      </c>
      <c r="K60" s="72">
        <v>6</v>
      </c>
      <c r="L60" s="73">
        <v>1</v>
      </c>
      <c r="M60" s="74" t="s">
        <v>126</v>
      </c>
      <c r="N60" s="75"/>
      <c r="O60" s="76"/>
      <c r="P60" s="77" t="s">
        <v>186</v>
      </c>
      <c r="Q60" s="78" t="s">
        <v>187</v>
      </c>
      <c r="R60" s="79" t="s">
        <v>123</v>
      </c>
      <c r="S60" s="80">
        <f t="shared" si="0"/>
        <v>500</v>
      </c>
      <c r="T60" s="81">
        <v>500</v>
      </c>
      <c r="U60" s="82"/>
      <c r="V60" s="83"/>
      <c r="W60" s="84">
        <f>V60*S60</f>
        <v>0</v>
      </c>
      <c r="X60" s="85">
        <f>V60*T60</f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119</v>
      </c>
      <c r="C61" s="66" t="s">
        <v>124</v>
      </c>
      <c r="D61" s="67" t="s">
        <v>120</v>
      </c>
      <c r="E61" s="68" t="s">
        <v>130</v>
      </c>
      <c r="F61" s="69"/>
      <c r="G61" s="70" t="s">
        <v>185</v>
      </c>
      <c r="H61" s="71" t="s">
        <v>157</v>
      </c>
      <c r="I61" s="68" t="s">
        <v>128</v>
      </c>
      <c r="J61" s="90">
        <v>2017</v>
      </c>
      <c r="K61" s="72">
        <v>0.75</v>
      </c>
      <c r="L61" s="73">
        <v>12</v>
      </c>
      <c r="M61" s="74" t="s">
        <v>126</v>
      </c>
      <c r="N61" s="75"/>
      <c r="O61" s="76"/>
      <c r="P61" s="77" t="s">
        <v>186</v>
      </c>
      <c r="Q61" s="78" t="s">
        <v>187</v>
      </c>
      <c r="R61" s="79" t="s">
        <v>123</v>
      </c>
      <c r="S61" s="80">
        <f t="shared" si="0"/>
        <v>50</v>
      </c>
      <c r="T61" s="81">
        <v>50</v>
      </c>
      <c r="U61" s="82"/>
      <c r="V61" s="83"/>
      <c r="W61" s="84">
        <f>V61*S61</f>
        <v>0</v>
      </c>
      <c r="X61" s="85">
        <f>V61*T61</f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119</v>
      </c>
      <c r="C62" s="66" t="s">
        <v>124</v>
      </c>
      <c r="D62" s="67" t="s">
        <v>120</v>
      </c>
      <c r="E62" s="68" t="s">
        <v>130</v>
      </c>
      <c r="F62" s="69"/>
      <c r="G62" s="70" t="s">
        <v>185</v>
      </c>
      <c r="H62" s="71" t="s">
        <v>188</v>
      </c>
      <c r="I62" s="68" t="s">
        <v>128</v>
      </c>
      <c r="J62" s="90">
        <v>2001</v>
      </c>
      <c r="K62" s="72">
        <v>1.5</v>
      </c>
      <c r="L62" s="73">
        <v>1</v>
      </c>
      <c r="M62" s="74" t="s">
        <v>126</v>
      </c>
      <c r="N62" s="75"/>
      <c r="O62" s="76"/>
      <c r="P62" s="244" t="s">
        <v>189</v>
      </c>
      <c r="Q62" s="245" t="s">
        <v>190</v>
      </c>
      <c r="R62" s="79" t="s">
        <v>123</v>
      </c>
      <c r="S62" s="80">
        <f t="shared" si="0"/>
        <v>260</v>
      </c>
      <c r="T62" s="81">
        <v>260</v>
      </c>
      <c r="U62" s="82"/>
      <c r="V62" s="83"/>
      <c r="W62" s="84">
        <f>V62*S62</f>
        <v>0</v>
      </c>
      <c r="X62" s="85">
        <f>V62*T62</f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119</v>
      </c>
      <c r="C63" s="66" t="s">
        <v>124</v>
      </c>
      <c r="D63" s="67" t="s">
        <v>120</v>
      </c>
      <c r="E63" s="68" t="s">
        <v>130</v>
      </c>
      <c r="F63" s="69" t="s">
        <v>121</v>
      </c>
      <c r="G63" s="70" t="s">
        <v>138</v>
      </c>
      <c r="H63" s="71" t="s">
        <v>164</v>
      </c>
      <c r="I63" s="68" t="s">
        <v>128</v>
      </c>
      <c r="J63" s="90">
        <v>1995</v>
      </c>
      <c r="K63" s="72" t="s">
        <v>129</v>
      </c>
      <c r="L63" s="73">
        <v>6</v>
      </c>
      <c r="M63" s="74" t="s">
        <v>131</v>
      </c>
      <c r="N63" s="75" t="s">
        <v>122</v>
      </c>
      <c r="O63" s="76" t="s">
        <v>148</v>
      </c>
      <c r="P63" s="77" t="s">
        <v>170</v>
      </c>
      <c r="Q63" s="78" t="s">
        <v>171</v>
      </c>
      <c r="R63" s="79" t="s">
        <v>123</v>
      </c>
      <c r="S63" s="80">
        <f t="shared" si="0"/>
        <v>50</v>
      </c>
      <c r="T63" s="81">
        <v>50</v>
      </c>
      <c r="U63" s="82"/>
      <c r="V63" s="83"/>
      <c r="W63" s="84">
        <f>V63*S63</f>
        <v>0</v>
      </c>
      <c r="X63" s="85">
        <f>V63*T63</f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124</v>
      </c>
      <c r="D64" s="67" t="s">
        <v>120</v>
      </c>
      <c r="E64" s="68" t="s">
        <v>130</v>
      </c>
      <c r="F64" s="69" t="s">
        <v>121</v>
      </c>
      <c r="G64" s="70" t="s">
        <v>138</v>
      </c>
      <c r="H64" s="71" t="s">
        <v>164</v>
      </c>
      <c r="I64" s="68" t="s">
        <v>128</v>
      </c>
      <c r="J64" s="90">
        <v>2000</v>
      </c>
      <c r="K64" s="72" t="s">
        <v>129</v>
      </c>
      <c r="L64" s="73">
        <v>5</v>
      </c>
      <c r="M64" s="74" t="s">
        <v>126</v>
      </c>
      <c r="N64" s="75" t="s">
        <v>121</v>
      </c>
      <c r="O64" s="76" t="s">
        <v>121</v>
      </c>
      <c r="P64" s="77" t="s">
        <v>167</v>
      </c>
      <c r="Q64" s="78" t="s">
        <v>168</v>
      </c>
      <c r="R64" s="101" t="s">
        <v>127</v>
      </c>
      <c r="S64" s="80">
        <f t="shared" si="0"/>
        <v>50</v>
      </c>
      <c r="T64" s="81">
        <v>60</v>
      </c>
      <c r="U64" s="82"/>
      <c r="V64" s="83"/>
      <c r="W64" s="84">
        <f>V64*S64</f>
        <v>0</v>
      </c>
      <c r="X64" s="85">
        <f>V64*T64</f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124</v>
      </c>
      <c r="D65" s="67" t="s">
        <v>120</v>
      </c>
      <c r="E65" s="68" t="s">
        <v>130</v>
      </c>
      <c r="F65" s="69" t="s">
        <v>121</v>
      </c>
      <c r="G65" s="70" t="s">
        <v>138</v>
      </c>
      <c r="H65" s="71" t="s">
        <v>164</v>
      </c>
      <c r="I65" s="68" t="s">
        <v>128</v>
      </c>
      <c r="J65" s="90">
        <v>2015</v>
      </c>
      <c r="K65" s="72" t="s">
        <v>129</v>
      </c>
      <c r="L65" s="73">
        <v>24</v>
      </c>
      <c r="M65" s="74" t="s">
        <v>126</v>
      </c>
      <c r="N65" s="75" t="s">
        <v>121</v>
      </c>
      <c r="O65" s="76" t="s">
        <v>121</v>
      </c>
      <c r="P65" s="77" t="s">
        <v>177</v>
      </c>
      <c r="Q65" s="78" t="s">
        <v>180</v>
      </c>
      <c r="R65" s="79" t="s">
        <v>127</v>
      </c>
      <c r="S65" s="80">
        <f t="shared" si="0"/>
        <v>41.666666666666671</v>
      </c>
      <c r="T65" s="81">
        <v>50</v>
      </c>
      <c r="U65" s="82"/>
      <c r="V65" s="83"/>
      <c r="W65" s="84">
        <f>V65*S65</f>
        <v>0</v>
      </c>
      <c r="X65" s="85">
        <f>V65*T65</f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124</v>
      </c>
      <c r="D66" s="67" t="s">
        <v>120</v>
      </c>
      <c r="E66" s="68" t="s">
        <v>130</v>
      </c>
      <c r="F66" s="69" t="s">
        <v>121</v>
      </c>
      <c r="G66" s="70" t="s">
        <v>138</v>
      </c>
      <c r="H66" s="71" t="s">
        <v>164</v>
      </c>
      <c r="I66" s="68" t="s">
        <v>128</v>
      </c>
      <c r="J66" s="90">
        <v>2017</v>
      </c>
      <c r="K66" s="72" t="s">
        <v>129</v>
      </c>
      <c r="L66" s="73">
        <v>2</v>
      </c>
      <c r="M66" s="74" t="s">
        <v>126</v>
      </c>
      <c r="N66" s="75" t="s">
        <v>121</v>
      </c>
      <c r="O66" s="76" t="s">
        <v>121</v>
      </c>
      <c r="P66" s="77" t="s">
        <v>152</v>
      </c>
      <c r="Q66" s="78" t="s">
        <v>165</v>
      </c>
      <c r="R66" s="79" t="s">
        <v>123</v>
      </c>
      <c r="S66" s="80">
        <f t="shared" si="0"/>
        <v>45</v>
      </c>
      <c r="T66" s="81">
        <v>45</v>
      </c>
      <c r="U66" s="82"/>
      <c r="V66" s="83"/>
      <c r="W66" s="84">
        <f>V66*S66</f>
        <v>0</v>
      </c>
      <c r="X66" s="85">
        <f>V66*T66</f>
        <v>0</v>
      </c>
      <c r="Y66" s="59"/>
      <c r="Z66" s="86"/>
      <c r="AA66" s="87"/>
      <c r="AB66" s="88"/>
      <c r="AC66" s="89"/>
    </row>
    <row r="67" spans="1:29" s="264" customFormat="1" ht="35" customHeight="1" x14ac:dyDescent="0.2">
      <c r="A67" s="246" t="s">
        <v>118</v>
      </c>
      <c r="B67" s="247" t="s">
        <v>119</v>
      </c>
      <c r="C67" s="248" t="s">
        <v>124</v>
      </c>
      <c r="D67" s="249" t="s">
        <v>120</v>
      </c>
      <c r="E67" s="250" t="s">
        <v>130</v>
      </c>
      <c r="F67" s="251" t="s">
        <v>121</v>
      </c>
      <c r="G67" s="263" t="s">
        <v>138</v>
      </c>
      <c r="H67" s="266" t="s">
        <v>191</v>
      </c>
      <c r="I67" s="250" t="s">
        <v>128</v>
      </c>
      <c r="J67" s="90" t="s">
        <v>147</v>
      </c>
      <c r="K67" s="265" t="s">
        <v>129</v>
      </c>
      <c r="L67" s="73">
        <v>1</v>
      </c>
      <c r="M67" s="74" t="s">
        <v>126</v>
      </c>
      <c r="N67" s="75" t="s">
        <v>121</v>
      </c>
      <c r="O67" s="76" t="s">
        <v>121</v>
      </c>
      <c r="P67" s="77"/>
      <c r="Q67" s="78"/>
      <c r="R67" s="79" t="s">
        <v>123</v>
      </c>
      <c r="S67" s="252">
        <f t="shared" si="0"/>
        <v>1300</v>
      </c>
      <c r="T67" s="253">
        <v>1300</v>
      </c>
      <c r="U67" s="254"/>
      <c r="V67" s="255"/>
      <c r="W67" s="256">
        <f>V67*S67</f>
        <v>0</v>
      </c>
      <c r="X67" s="257">
        <f>V67*T67</f>
        <v>0</v>
      </c>
      <c r="Y67" s="258"/>
      <c r="Z67" s="259"/>
      <c r="AA67" s="260"/>
      <c r="AB67" s="261"/>
      <c r="AC67" s="262"/>
    </row>
    <row r="68" spans="1:29" ht="15.75" customHeight="1" x14ac:dyDescent="0.2">
      <c r="A68" s="64" t="s">
        <v>118</v>
      </c>
      <c r="B68" s="65" t="s">
        <v>119</v>
      </c>
      <c r="C68" s="66" t="s">
        <v>124</v>
      </c>
      <c r="D68" s="67" t="s">
        <v>120</v>
      </c>
      <c r="E68" s="68" t="s">
        <v>130</v>
      </c>
      <c r="F68" s="69" t="s">
        <v>121</v>
      </c>
      <c r="G68" s="70" t="s">
        <v>138</v>
      </c>
      <c r="H68" s="71" t="s">
        <v>182</v>
      </c>
      <c r="I68" s="68" t="s">
        <v>128</v>
      </c>
      <c r="J68" s="90">
        <v>2000</v>
      </c>
      <c r="K68" s="72" t="s">
        <v>129</v>
      </c>
      <c r="L68" s="73">
        <v>24</v>
      </c>
      <c r="M68" s="74" t="s">
        <v>126</v>
      </c>
      <c r="N68" s="75" t="s">
        <v>121</v>
      </c>
      <c r="O68" s="76" t="s">
        <v>121</v>
      </c>
      <c r="P68" s="77" t="s">
        <v>158</v>
      </c>
      <c r="Q68" s="78" t="s">
        <v>183</v>
      </c>
      <c r="R68" s="79" t="s">
        <v>127</v>
      </c>
      <c r="S68" s="80">
        <f t="shared" si="0"/>
        <v>37.5</v>
      </c>
      <c r="T68" s="81">
        <v>45</v>
      </c>
      <c r="U68" s="82"/>
      <c r="V68" s="83"/>
      <c r="W68" s="84">
        <f>V68*S68</f>
        <v>0</v>
      </c>
      <c r="X68" s="85">
        <f>V68*T68</f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119</v>
      </c>
      <c r="C69" s="66" t="s">
        <v>124</v>
      </c>
      <c r="D69" s="67" t="s">
        <v>120</v>
      </c>
      <c r="E69" s="68" t="s">
        <v>130</v>
      </c>
      <c r="F69" s="69"/>
      <c r="G69" s="70" t="s">
        <v>185</v>
      </c>
      <c r="H69" s="71" t="s">
        <v>153</v>
      </c>
      <c r="I69" s="68" t="s">
        <v>128</v>
      </c>
      <c r="J69" s="90">
        <v>2012</v>
      </c>
      <c r="K69" s="72">
        <v>1.5</v>
      </c>
      <c r="L69" s="73">
        <v>2</v>
      </c>
      <c r="M69" s="74" t="s">
        <v>126</v>
      </c>
      <c r="N69" s="75"/>
      <c r="O69" s="76"/>
      <c r="P69" s="77" t="s">
        <v>186</v>
      </c>
      <c r="Q69" s="78" t="s">
        <v>187</v>
      </c>
      <c r="R69" s="79" t="s">
        <v>123</v>
      </c>
      <c r="S69" s="80">
        <f t="shared" si="0"/>
        <v>600</v>
      </c>
      <c r="T69" s="81">
        <v>600</v>
      </c>
      <c r="U69" s="82"/>
      <c r="V69" s="83"/>
      <c r="W69" s="84">
        <f>V69*S69</f>
        <v>0</v>
      </c>
      <c r="X69" s="85">
        <f>V69*T69</f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119</v>
      </c>
      <c r="C70" s="66" t="s">
        <v>124</v>
      </c>
      <c r="D70" s="67" t="s">
        <v>120</v>
      </c>
      <c r="E70" s="68" t="s">
        <v>130</v>
      </c>
      <c r="F70" s="69"/>
      <c r="G70" s="70" t="s">
        <v>185</v>
      </c>
      <c r="H70" s="71" t="s">
        <v>153</v>
      </c>
      <c r="I70" s="68" t="s">
        <v>128</v>
      </c>
      <c r="J70" s="90">
        <v>2013</v>
      </c>
      <c r="K70" s="72">
        <v>1.5</v>
      </c>
      <c r="L70" s="73">
        <v>2</v>
      </c>
      <c r="M70" s="74" t="s">
        <v>126</v>
      </c>
      <c r="N70" s="75"/>
      <c r="O70" s="76"/>
      <c r="P70" s="77" t="s">
        <v>186</v>
      </c>
      <c r="Q70" s="78" t="s">
        <v>187</v>
      </c>
      <c r="R70" s="79" t="s">
        <v>123</v>
      </c>
      <c r="S70" s="80">
        <f t="shared" si="0"/>
        <v>600</v>
      </c>
      <c r="T70" s="81">
        <v>600</v>
      </c>
      <c r="U70" s="82"/>
      <c r="V70" s="83"/>
      <c r="W70" s="84">
        <f>V70*S70</f>
        <v>0</v>
      </c>
      <c r="X70" s="85">
        <f>V70*T70</f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119</v>
      </c>
      <c r="C71" s="66" t="s">
        <v>124</v>
      </c>
      <c r="D71" s="67" t="s">
        <v>120</v>
      </c>
      <c r="E71" s="68" t="s">
        <v>130</v>
      </c>
      <c r="F71" s="69" t="s">
        <v>121</v>
      </c>
      <c r="G71" s="70" t="s">
        <v>138</v>
      </c>
      <c r="H71" s="71" t="s">
        <v>153</v>
      </c>
      <c r="I71" s="68" t="s">
        <v>128</v>
      </c>
      <c r="J71" s="90">
        <v>2016</v>
      </c>
      <c r="K71" s="72" t="s">
        <v>129</v>
      </c>
      <c r="L71" s="73">
        <v>1</v>
      </c>
      <c r="M71" s="74" t="s">
        <v>126</v>
      </c>
      <c r="N71" s="75" t="s">
        <v>121</v>
      </c>
      <c r="O71" s="76" t="s">
        <v>121</v>
      </c>
      <c r="P71" s="77" t="s">
        <v>135</v>
      </c>
      <c r="Q71" s="78" t="s">
        <v>154</v>
      </c>
      <c r="R71" s="101" t="s">
        <v>123</v>
      </c>
      <c r="S71" s="80">
        <f t="shared" si="0"/>
        <v>300</v>
      </c>
      <c r="T71" s="81">
        <v>300</v>
      </c>
      <c r="U71" s="82"/>
      <c r="V71" s="83"/>
      <c r="W71" s="84">
        <f>V71*S71</f>
        <v>0</v>
      </c>
      <c r="X71" s="85">
        <f>V71*T71</f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119</v>
      </c>
      <c r="C72" s="66" t="s">
        <v>124</v>
      </c>
      <c r="D72" s="67" t="s">
        <v>120</v>
      </c>
      <c r="E72" s="68" t="s">
        <v>130</v>
      </c>
      <c r="F72" s="69"/>
      <c r="G72" s="70" t="s">
        <v>185</v>
      </c>
      <c r="H72" s="71" t="s">
        <v>153</v>
      </c>
      <c r="I72" s="68" t="s">
        <v>128</v>
      </c>
      <c r="J72" s="90">
        <v>2016</v>
      </c>
      <c r="K72" s="72">
        <v>0.75</v>
      </c>
      <c r="L72" s="73">
        <v>6</v>
      </c>
      <c r="M72" s="74" t="s">
        <v>126</v>
      </c>
      <c r="N72" s="75"/>
      <c r="O72" s="76"/>
      <c r="P72" s="77" t="s">
        <v>186</v>
      </c>
      <c r="Q72" s="78" t="s">
        <v>187</v>
      </c>
      <c r="R72" s="79" t="s">
        <v>123</v>
      </c>
      <c r="S72" s="80">
        <f t="shared" si="0"/>
        <v>300</v>
      </c>
      <c r="T72" s="81">
        <v>300</v>
      </c>
      <c r="U72" s="82"/>
      <c r="V72" s="83"/>
      <c r="W72" s="84">
        <f>V72*S72</f>
        <v>0</v>
      </c>
      <c r="X72" s="85">
        <f>V72*T72</f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119</v>
      </c>
      <c r="C73" s="66" t="s">
        <v>124</v>
      </c>
      <c r="D73" s="67" t="s">
        <v>120</v>
      </c>
      <c r="E73" s="68" t="s">
        <v>130</v>
      </c>
      <c r="F73" s="69" t="s">
        <v>121</v>
      </c>
      <c r="G73" s="70" t="s">
        <v>138</v>
      </c>
      <c r="H73" s="71" t="s">
        <v>153</v>
      </c>
      <c r="I73" s="68" t="s">
        <v>128</v>
      </c>
      <c r="J73" s="90">
        <v>2017</v>
      </c>
      <c r="K73" s="72" t="s">
        <v>129</v>
      </c>
      <c r="L73" s="73">
        <v>1</v>
      </c>
      <c r="M73" s="74" t="s">
        <v>126</v>
      </c>
      <c r="N73" s="75" t="s">
        <v>121</v>
      </c>
      <c r="O73" s="76" t="s">
        <v>121</v>
      </c>
      <c r="P73" s="77" t="s">
        <v>135</v>
      </c>
      <c r="Q73" s="78" t="s">
        <v>155</v>
      </c>
      <c r="R73" s="101" t="s">
        <v>123</v>
      </c>
      <c r="S73" s="80">
        <f t="shared" si="0"/>
        <v>300</v>
      </c>
      <c r="T73" s="81">
        <v>300</v>
      </c>
      <c r="U73" s="82"/>
      <c r="V73" s="83"/>
      <c r="W73" s="84">
        <f>V73*S73</f>
        <v>0</v>
      </c>
      <c r="X73" s="85">
        <f>V73*T73</f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119</v>
      </c>
      <c r="C74" s="66" t="s">
        <v>124</v>
      </c>
      <c r="D74" s="67" t="s">
        <v>120</v>
      </c>
      <c r="E74" s="68" t="s">
        <v>130</v>
      </c>
      <c r="F74" s="69"/>
      <c r="G74" s="70" t="s">
        <v>185</v>
      </c>
      <c r="H74" s="71" t="s">
        <v>153</v>
      </c>
      <c r="I74" s="68" t="s">
        <v>128</v>
      </c>
      <c r="J74" s="90">
        <v>2017</v>
      </c>
      <c r="K74" s="72">
        <v>0.75</v>
      </c>
      <c r="L74" s="73">
        <v>6</v>
      </c>
      <c r="M74" s="74" t="s">
        <v>126</v>
      </c>
      <c r="N74" s="75"/>
      <c r="O74" s="76"/>
      <c r="P74" s="77" t="s">
        <v>186</v>
      </c>
      <c r="Q74" s="78" t="s">
        <v>187</v>
      </c>
      <c r="R74" s="79" t="s">
        <v>123</v>
      </c>
      <c r="S74" s="80">
        <f t="shared" si="0"/>
        <v>300</v>
      </c>
      <c r="T74" s="81">
        <v>300</v>
      </c>
      <c r="U74" s="82"/>
      <c r="V74" s="83"/>
      <c r="W74" s="84">
        <f>V74*S74</f>
        <v>0</v>
      </c>
      <c r="X74" s="85">
        <f>V74*T74</f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124</v>
      </c>
      <c r="D75" s="67" t="s">
        <v>120</v>
      </c>
      <c r="E75" s="68" t="s">
        <v>130</v>
      </c>
      <c r="F75" s="69"/>
      <c r="G75" s="70" t="s">
        <v>185</v>
      </c>
      <c r="H75" s="71" t="s">
        <v>153</v>
      </c>
      <c r="I75" s="68" t="s">
        <v>128</v>
      </c>
      <c r="J75" s="90">
        <v>2017</v>
      </c>
      <c r="K75" s="72">
        <v>1.5</v>
      </c>
      <c r="L75" s="73">
        <v>2</v>
      </c>
      <c r="M75" s="74" t="s">
        <v>126</v>
      </c>
      <c r="N75" s="75"/>
      <c r="O75" s="76"/>
      <c r="P75" s="77" t="s">
        <v>186</v>
      </c>
      <c r="Q75" s="78" t="s">
        <v>187</v>
      </c>
      <c r="R75" s="79" t="s">
        <v>123</v>
      </c>
      <c r="S75" s="80">
        <f t="shared" si="0"/>
        <v>600</v>
      </c>
      <c r="T75" s="81">
        <v>600</v>
      </c>
      <c r="U75" s="82"/>
      <c r="V75" s="83"/>
      <c r="W75" s="84">
        <f>V75*S75</f>
        <v>0</v>
      </c>
      <c r="X75" s="85">
        <f>V75*T75</f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119</v>
      </c>
      <c r="C76" s="66" t="s">
        <v>124</v>
      </c>
      <c r="D76" s="67" t="s">
        <v>120</v>
      </c>
      <c r="E76" s="68" t="s">
        <v>130</v>
      </c>
      <c r="F76" s="69" t="s">
        <v>121</v>
      </c>
      <c r="G76" s="70" t="s">
        <v>138</v>
      </c>
      <c r="H76" s="71" t="s">
        <v>139</v>
      </c>
      <c r="I76" s="68" t="s">
        <v>133</v>
      </c>
      <c r="J76" s="90">
        <v>2008</v>
      </c>
      <c r="K76" s="72" t="s">
        <v>129</v>
      </c>
      <c r="L76" s="73">
        <v>1</v>
      </c>
      <c r="M76" s="74" t="s">
        <v>126</v>
      </c>
      <c r="N76" s="75" t="s">
        <v>121</v>
      </c>
      <c r="O76" s="76" t="s">
        <v>121</v>
      </c>
      <c r="P76" s="77" t="s">
        <v>136</v>
      </c>
      <c r="Q76" s="78" t="s">
        <v>140</v>
      </c>
      <c r="R76" s="101" t="s">
        <v>123</v>
      </c>
      <c r="S76" s="80">
        <f t="shared" si="0"/>
        <v>70</v>
      </c>
      <c r="T76" s="81">
        <v>70</v>
      </c>
      <c r="U76" s="82"/>
      <c r="V76" s="83"/>
      <c r="W76" s="84">
        <f>V76*S76</f>
        <v>0</v>
      </c>
      <c r="X76" s="85">
        <f>V76*T76</f>
        <v>0</v>
      </c>
      <c r="Y76" s="59"/>
      <c r="Z76" s="86"/>
      <c r="AA76" s="87"/>
      <c r="AB76" s="88"/>
      <c r="AC76" s="89"/>
    </row>
  </sheetData>
  <autoFilter ref="A14:X34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2" priority="3" operator="containsText" text="U">
      <formula>NOT(ISERROR(SEARCH("U",R15)))</formula>
    </cfRule>
    <cfRule type="cellIs" dxfId="1" priority="4" operator="equal">
      <formula>"D"</formula>
    </cfRule>
  </conditionalFormatting>
  <conditionalFormatting sqref="Q76">
    <cfRule type="duplicateValues" dxfId="0" priority="1"/>
  </conditionalFormatting>
  <dataValidations count="10">
    <dataValidation type="whole" allowBlank="1" showInputMessage="1" showErrorMessage="1" sqref="Z1:AA12 Z15:AA34" xr:uid="{00000000-0002-0000-0000-000000000000}">
      <formula1>-500</formula1>
      <formula2>500</formula2>
    </dataValidation>
    <dataValidation type="list" allowBlank="1" showInputMessage="1" showErrorMessage="1" sqref="AB1:AB12 AB15:AB34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34" xr:uid="{00000000-0002-0000-0000-000002000000}">
      <formula1>0</formula1>
      <formula2>1000</formula2>
    </dataValidation>
    <dataValidation type="list" allowBlank="1" showInputMessage="1" showErrorMessage="1" sqref="A15:A34" xr:uid="{00000000-0002-0000-0000-000003000000}">
      <formula1>"Wein,Schaumwein,Fortfied,Spirituose"</formula1>
      <formula2>0</formula2>
    </dataValidation>
    <dataValidation type="list" allowBlank="1" showInputMessage="1" showErrorMessage="1" sqref="B15:B34" xr:uid="{00000000-0002-0000-0000-000004000000}">
      <formula1>"weiÃ,rot,rosÃ©,n.a."</formula1>
      <formula2>0</formula2>
    </dataValidation>
    <dataValidation type="list" allowBlank="1" showInputMessage="1" showErrorMessage="1" sqref="C15:C34" xr:uid="{00000000-0002-0000-0000-000005000000}">
      <formula1>"trocken,sÃ¼Ã,halbtrocken,n.a."</formula1>
      <formula2>0</formula2>
    </dataValidation>
    <dataValidation type="list" allowBlank="1" showInputMessage="1" showErrorMessage="1" sqref="A35:A76" xr:uid="{450241EA-DCAB-1F4D-8A92-90BF9F0DAB12}">
      <formula1>"Wein,Schaumwein,Fortified,Spirituose"</formula1>
    </dataValidation>
    <dataValidation type="list" allowBlank="1" showInputMessage="1" showErrorMessage="1" sqref="D35:D76" xr:uid="{6FBA1156-72B3-5544-B7D2-4640F9D8004F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35:C76" xr:uid="{D2987EA9-E0F4-9F4F-BD31-278A958D2EF2}">
      <formula1>"trocken, halbtrocken, süß, n.a."</formula1>
    </dataValidation>
    <dataValidation type="list" allowBlank="1" showInputMessage="1" showErrorMessage="1" sqref="B35:B76" xr:uid="{D00172CA-C14C-CE48-9DDB-AD5D724E6ED2}">
      <formula1>"weiß, rot, rosé, 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2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1"/>
  </cols>
  <sheetData>
    <row r="1" spans="1:15" ht="17" thickBo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34.5" customHeight="1" x14ac:dyDescent="0.2">
      <c r="D2" s="217" t="s">
        <v>49</v>
      </c>
      <c r="E2" s="218"/>
      <c r="F2" s="113" t="s">
        <v>1</v>
      </c>
      <c r="G2" s="219"/>
      <c r="H2" s="220"/>
      <c r="I2" s="221"/>
      <c r="J2" s="114"/>
      <c r="K2" s="200" t="s">
        <v>2</v>
      </c>
      <c r="L2" s="201"/>
      <c r="M2" s="201"/>
      <c r="N2" s="201"/>
      <c r="O2" s="202"/>
    </row>
    <row r="3" spans="1:15" s="112" customFormat="1" ht="28.5" customHeight="1" thickBot="1" x14ac:dyDescent="0.25">
      <c r="D3" s="203" t="s">
        <v>50</v>
      </c>
      <c r="E3" s="204"/>
      <c r="F3" s="115" t="s">
        <v>3</v>
      </c>
      <c r="G3" s="205"/>
      <c r="H3" s="206"/>
      <c r="I3" s="207"/>
      <c r="J3" s="114"/>
      <c r="K3" s="116" t="s">
        <v>51</v>
      </c>
      <c r="L3" s="117" t="s">
        <v>52</v>
      </c>
      <c r="M3" s="118" t="s">
        <v>63</v>
      </c>
      <c r="N3" s="119" t="s">
        <v>5</v>
      </c>
      <c r="O3" s="120" t="s">
        <v>6</v>
      </c>
    </row>
    <row r="4" spans="1:15" s="112" customFormat="1" ht="32.25" customHeight="1" x14ac:dyDescent="0.2">
      <c r="A4" s="227" t="s">
        <v>53</v>
      </c>
      <c r="B4" s="227"/>
      <c r="C4" s="227"/>
      <c r="D4" s="228" t="s">
        <v>54</v>
      </c>
      <c r="E4" s="204"/>
      <c r="F4" s="121" t="s">
        <v>7</v>
      </c>
      <c r="G4" s="205"/>
      <c r="H4" s="206"/>
      <c r="I4" s="207"/>
      <c r="J4" s="114"/>
      <c r="K4" s="240">
        <f>SUM(K9:K3493)</f>
        <v>0</v>
      </c>
      <c r="L4" s="242">
        <f>SUM(L9:L3493)</f>
        <v>0</v>
      </c>
      <c r="M4" s="234">
        <f>SUM(M9:M3493)</f>
        <v>0</v>
      </c>
      <c r="N4" s="236">
        <f>SUM(N9:N3493)</f>
        <v>0</v>
      </c>
      <c r="O4" s="238">
        <f>SUM(O9:O3493)</f>
        <v>0</v>
      </c>
    </row>
    <row r="5" spans="1:15" s="112" customFormat="1" ht="16.5" customHeight="1" thickBot="1" x14ac:dyDescent="0.25">
      <c r="A5" s="222" t="s">
        <v>102</v>
      </c>
      <c r="B5" s="223"/>
      <c r="D5" s="203" t="s">
        <v>55</v>
      </c>
      <c r="E5" s="204"/>
      <c r="F5" s="122" t="s">
        <v>8</v>
      </c>
      <c r="G5" s="224"/>
      <c r="H5" s="225"/>
      <c r="I5" s="226"/>
      <c r="J5" s="114"/>
      <c r="K5" s="241"/>
      <c r="L5" s="243"/>
      <c r="M5" s="235"/>
      <c r="N5" s="237"/>
      <c r="O5" s="239"/>
    </row>
    <row r="6" spans="1:15" s="112" customFormat="1" ht="50" thickBot="1" x14ac:dyDescent="0.25">
      <c r="D6" s="123"/>
      <c r="E6" s="123"/>
      <c r="F6" s="124"/>
      <c r="G6" s="125"/>
      <c r="H6" s="126"/>
      <c r="I6" s="126"/>
      <c r="J6" s="114"/>
      <c r="K6" s="127"/>
      <c r="L6" s="127"/>
      <c r="M6" s="127"/>
      <c r="N6" s="127"/>
      <c r="O6" s="127"/>
    </row>
    <row r="7" spans="1:15" s="128" customFormat="1" ht="21" x14ac:dyDescent="0.2">
      <c r="A7" s="208" t="s">
        <v>56</v>
      </c>
      <c r="B7" s="209"/>
      <c r="C7" s="209"/>
      <c r="D7" s="210"/>
      <c r="E7" s="211" t="s">
        <v>57</v>
      </c>
      <c r="F7" s="213" t="s">
        <v>58</v>
      </c>
      <c r="G7" s="213" t="s">
        <v>59</v>
      </c>
      <c r="H7" s="215"/>
      <c r="I7" s="216"/>
      <c r="J7" s="229" t="s">
        <v>19</v>
      </c>
      <c r="K7" s="231" t="s">
        <v>25</v>
      </c>
      <c r="L7" s="232"/>
      <c r="M7" s="232"/>
      <c r="N7" s="232"/>
      <c r="O7" s="233"/>
    </row>
    <row r="8" spans="1:15" s="112" customFormat="1" ht="31" thickBot="1" x14ac:dyDescent="0.25">
      <c r="A8" s="129" t="s">
        <v>28</v>
      </c>
      <c r="B8" s="130" t="s">
        <v>60</v>
      </c>
      <c r="C8" s="131" t="s">
        <v>61</v>
      </c>
      <c r="D8" s="132" t="s">
        <v>62</v>
      </c>
      <c r="E8" s="212"/>
      <c r="F8" s="214"/>
      <c r="G8" s="133" t="s">
        <v>51</v>
      </c>
      <c r="H8" s="134" t="s">
        <v>52</v>
      </c>
      <c r="I8" s="135" t="s">
        <v>63</v>
      </c>
      <c r="J8" s="230"/>
      <c r="K8" s="136" t="s">
        <v>64</v>
      </c>
      <c r="L8" s="137" t="s">
        <v>65</v>
      </c>
      <c r="M8" s="137" t="s">
        <v>66</v>
      </c>
      <c r="N8" s="138" t="s">
        <v>5</v>
      </c>
      <c r="O8" s="139" t="s">
        <v>6</v>
      </c>
    </row>
    <row r="9" spans="1:15" s="112" customFormat="1" ht="171" customHeight="1" x14ac:dyDescent="0.2">
      <c r="A9" s="140" t="s">
        <v>67</v>
      </c>
      <c r="B9" s="141" t="s">
        <v>68</v>
      </c>
      <c r="C9" s="142" t="s">
        <v>69</v>
      </c>
      <c r="D9" s="143" t="s">
        <v>70</v>
      </c>
      <c r="E9" s="144"/>
      <c r="F9" s="145" t="s">
        <v>103</v>
      </c>
      <c r="G9" s="146">
        <v>44.1</v>
      </c>
      <c r="H9" s="147">
        <v>87</v>
      </c>
      <c r="I9" s="148">
        <v>257.39999999999998</v>
      </c>
      <c r="J9" s="149"/>
      <c r="K9" s="150"/>
      <c r="L9" s="151"/>
      <c r="M9" s="151"/>
      <c r="N9" s="152">
        <f t="shared" ref="N9:N19" si="0">O9/1.2</f>
        <v>0</v>
      </c>
      <c r="O9" s="153">
        <f t="shared" ref="O9:O12" si="1">K9*G9+L9*H9+M9*I9</f>
        <v>0</v>
      </c>
    </row>
    <row r="10" spans="1:15" s="112" customFormat="1" ht="174.75" customHeight="1" x14ac:dyDescent="0.2">
      <c r="A10" s="140" t="s">
        <v>67</v>
      </c>
      <c r="B10" s="141" t="s">
        <v>43</v>
      </c>
      <c r="C10" s="142" t="s">
        <v>71</v>
      </c>
      <c r="D10" s="143" t="s">
        <v>72</v>
      </c>
      <c r="E10" s="144"/>
      <c r="F10" s="145" t="s">
        <v>104</v>
      </c>
      <c r="G10" s="146">
        <v>42.1</v>
      </c>
      <c r="H10" s="147">
        <v>83</v>
      </c>
      <c r="I10" s="148">
        <v>245.4</v>
      </c>
      <c r="J10" s="149"/>
      <c r="K10" s="150"/>
      <c r="L10" s="151"/>
      <c r="M10" s="151"/>
      <c r="N10" s="152">
        <f t="shared" si="0"/>
        <v>0</v>
      </c>
      <c r="O10" s="153">
        <f t="shared" si="1"/>
        <v>0</v>
      </c>
    </row>
    <row r="11" spans="1:15" s="112" customFormat="1" ht="180" customHeight="1" x14ac:dyDescent="0.2">
      <c r="A11" s="140" t="s">
        <v>67</v>
      </c>
      <c r="B11" s="141" t="s">
        <v>73</v>
      </c>
      <c r="C11" s="142" t="s">
        <v>74</v>
      </c>
      <c r="D11" s="143" t="s">
        <v>75</v>
      </c>
      <c r="E11" s="144"/>
      <c r="F11" s="145" t="s">
        <v>105</v>
      </c>
      <c r="G11" s="146">
        <v>41.1</v>
      </c>
      <c r="H11" s="147">
        <v>81</v>
      </c>
      <c r="I11" s="148">
        <v>239.4</v>
      </c>
      <c r="J11" s="149"/>
      <c r="K11" s="150"/>
      <c r="L11" s="151"/>
      <c r="M11" s="151"/>
      <c r="N11" s="152">
        <f t="shared" si="0"/>
        <v>0</v>
      </c>
      <c r="O11" s="153">
        <f t="shared" si="1"/>
        <v>0</v>
      </c>
    </row>
    <row r="12" spans="1:15" s="112" customFormat="1" ht="187.5" customHeight="1" x14ac:dyDescent="0.2">
      <c r="A12" s="140" t="s">
        <v>67</v>
      </c>
      <c r="B12" s="141" t="s">
        <v>76</v>
      </c>
      <c r="C12" s="142" t="s">
        <v>69</v>
      </c>
      <c r="D12" s="143" t="s">
        <v>77</v>
      </c>
      <c r="E12" s="144"/>
      <c r="F12" s="145" t="s">
        <v>106</v>
      </c>
      <c r="G12" s="146">
        <v>40.1</v>
      </c>
      <c r="H12" s="147">
        <v>79</v>
      </c>
      <c r="I12" s="148">
        <v>233.4</v>
      </c>
      <c r="J12" s="149"/>
      <c r="K12" s="150"/>
      <c r="L12" s="151"/>
      <c r="M12" s="151"/>
      <c r="N12" s="152">
        <f t="shared" si="0"/>
        <v>0</v>
      </c>
      <c r="O12" s="153">
        <f t="shared" si="1"/>
        <v>0</v>
      </c>
    </row>
    <row r="13" spans="1:15" s="112" customFormat="1" ht="174" customHeight="1" x14ac:dyDescent="0.2">
      <c r="A13" s="140" t="s">
        <v>78</v>
      </c>
      <c r="B13" s="141" t="s">
        <v>79</v>
      </c>
      <c r="C13" s="142" t="s">
        <v>80</v>
      </c>
      <c r="D13" s="143" t="s">
        <v>81</v>
      </c>
      <c r="E13" s="144"/>
      <c r="F13" s="145" t="s">
        <v>107</v>
      </c>
      <c r="G13" s="146">
        <v>85.9</v>
      </c>
      <c r="H13" s="147" t="s">
        <v>45</v>
      </c>
      <c r="I13" s="148" t="s">
        <v>45</v>
      </c>
      <c r="J13" s="149"/>
      <c r="K13" s="150"/>
      <c r="L13" s="151" t="s">
        <v>45</v>
      </c>
      <c r="M13" s="151" t="s">
        <v>45</v>
      </c>
      <c r="N13" s="152">
        <f t="shared" si="0"/>
        <v>0</v>
      </c>
      <c r="O13" s="153">
        <f t="shared" ref="O13:O19" si="2">K13*G13</f>
        <v>0</v>
      </c>
    </row>
    <row r="14" spans="1:15" s="112" customFormat="1" ht="176.25" customHeight="1" x14ac:dyDescent="0.2">
      <c r="A14" s="140" t="s">
        <v>78</v>
      </c>
      <c r="B14" s="141" t="s">
        <v>44</v>
      </c>
      <c r="C14" s="142" t="s">
        <v>82</v>
      </c>
      <c r="D14" s="143" t="s">
        <v>83</v>
      </c>
      <c r="E14" s="144"/>
      <c r="F14" s="145" t="s">
        <v>108</v>
      </c>
      <c r="G14" s="146">
        <v>99.9</v>
      </c>
      <c r="H14" s="147" t="s">
        <v>45</v>
      </c>
      <c r="I14" s="148" t="s">
        <v>45</v>
      </c>
      <c r="J14" s="149"/>
      <c r="K14" s="150"/>
      <c r="L14" s="151" t="s">
        <v>45</v>
      </c>
      <c r="M14" s="151" t="s">
        <v>45</v>
      </c>
      <c r="N14" s="152">
        <f t="shared" si="0"/>
        <v>0</v>
      </c>
      <c r="O14" s="153">
        <f t="shared" si="2"/>
        <v>0</v>
      </c>
    </row>
    <row r="15" spans="1:15" s="112" customFormat="1" ht="170.25" customHeight="1" x14ac:dyDescent="0.2">
      <c r="A15" s="140" t="s">
        <v>78</v>
      </c>
      <c r="B15" s="141" t="s">
        <v>84</v>
      </c>
      <c r="C15" s="142" t="s">
        <v>85</v>
      </c>
      <c r="D15" s="143" t="s">
        <v>86</v>
      </c>
      <c r="E15" s="144"/>
      <c r="F15" s="145" t="s">
        <v>109</v>
      </c>
      <c r="G15" s="146">
        <v>39.9</v>
      </c>
      <c r="H15" s="147" t="s">
        <v>45</v>
      </c>
      <c r="I15" s="148" t="s">
        <v>45</v>
      </c>
      <c r="J15" s="149"/>
      <c r="K15" s="150"/>
      <c r="L15" s="151" t="s">
        <v>45</v>
      </c>
      <c r="M15" s="151" t="s">
        <v>45</v>
      </c>
      <c r="N15" s="152">
        <f t="shared" si="0"/>
        <v>0</v>
      </c>
      <c r="O15" s="153">
        <f t="shared" si="2"/>
        <v>0</v>
      </c>
    </row>
    <row r="16" spans="1:15" s="112" customFormat="1" ht="174" customHeight="1" x14ac:dyDescent="0.2">
      <c r="A16" s="140" t="s">
        <v>78</v>
      </c>
      <c r="B16" s="141" t="s">
        <v>87</v>
      </c>
      <c r="C16" s="142" t="s">
        <v>88</v>
      </c>
      <c r="D16" s="143" t="s">
        <v>89</v>
      </c>
      <c r="E16" s="144"/>
      <c r="F16" s="145" t="s">
        <v>110</v>
      </c>
      <c r="G16" s="146">
        <v>55.9</v>
      </c>
      <c r="H16" s="147" t="s">
        <v>45</v>
      </c>
      <c r="I16" s="148" t="s">
        <v>45</v>
      </c>
      <c r="J16" s="149"/>
      <c r="K16" s="150"/>
      <c r="L16" s="151" t="s">
        <v>45</v>
      </c>
      <c r="M16" s="151" t="s">
        <v>45</v>
      </c>
      <c r="N16" s="152">
        <f t="shared" si="0"/>
        <v>0</v>
      </c>
      <c r="O16" s="153">
        <f t="shared" si="2"/>
        <v>0</v>
      </c>
    </row>
    <row r="17" spans="1:15" s="112" customFormat="1" ht="192.75" customHeight="1" x14ac:dyDescent="0.2">
      <c r="A17" s="140" t="s">
        <v>78</v>
      </c>
      <c r="B17" s="141" t="s">
        <v>90</v>
      </c>
      <c r="C17" s="142" t="s">
        <v>91</v>
      </c>
      <c r="D17" s="143" t="s">
        <v>92</v>
      </c>
      <c r="E17" s="144"/>
      <c r="F17" s="145" t="s">
        <v>111</v>
      </c>
      <c r="G17" s="146">
        <v>69.900000000000006</v>
      </c>
      <c r="H17" s="147" t="s">
        <v>45</v>
      </c>
      <c r="I17" s="148" t="s">
        <v>45</v>
      </c>
      <c r="J17" s="149"/>
      <c r="K17" s="150"/>
      <c r="L17" s="151" t="s">
        <v>45</v>
      </c>
      <c r="M17" s="151" t="s">
        <v>45</v>
      </c>
      <c r="N17" s="152">
        <f t="shared" si="0"/>
        <v>0</v>
      </c>
      <c r="O17" s="153">
        <f t="shared" si="2"/>
        <v>0</v>
      </c>
    </row>
    <row r="18" spans="1:15" s="112" customFormat="1" ht="171" customHeight="1" thickBot="1" x14ac:dyDescent="0.25">
      <c r="A18" s="140" t="s">
        <v>78</v>
      </c>
      <c r="B18" s="141" t="s">
        <v>93</v>
      </c>
      <c r="C18" s="142" t="s">
        <v>94</v>
      </c>
      <c r="D18" s="143" t="s">
        <v>95</v>
      </c>
      <c r="E18" s="144"/>
      <c r="F18" s="154" t="s">
        <v>112</v>
      </c>
      <c r="G18" s="146">
        <v>43.9</v>
      </c>
      <c r="H18" s="147" t="s">
        <v>45</v>
      </c>
      <c r="I18" s="148" t="s">
        <v>45</v>
      </c>
      <c r="J18" s="149"/>
      <c r="K18" s="150"/>
      <c r="L18" s="151" t="s">
        <v>45</v>
      </c>
      <c r="M18" s="151" t="s">
        <v>45</v>
      </c>
      <c r="N18" s="152">
        <f t="shared" si="0"/>
        <v>0</v>
      </c>
      <c r="O18" s="153">
        <f t="shared" si="2"/>
        <v>0</v>
      </c>
    </row>
    <row r="19" spans="1:15" s="112" customFormat="1" ht="174.75" customHeight="1" thickBot="1" x14ac:dyDescent="0.25">
      <c r="A19" s="155" t="s">
        <v>78</v>
      </c>
      <c r="B19" s="156" t="s">
        <v>96</v>
      </c>
      <c r="C19" s="157" t="s">
        <v>97</v>
      </c>
      <c r="D19" s="158" t="s">
        <v>98</v>
      </c>
      <c r="E19" s="159"/>
      <c r="F19" s="154" t="s">
        <v>113</v>
      </c>
      <c r="G19" s="160">
        <v>70.900000000000006</v>
      </c>
      <c r="H19" s="147" t="s">
        <v>45</v>
      </c>
      <c r="I19" s="148" t="s">
        <v>45</v>
      </c>
      <c r="J19" s="161"/>
      <c r="K19" s="162"/>
      <c r="L19" s="163" t="s">
        <v>45</v>
      </c>
      <c r="M19" s="163" t="s">
        <v>45</v>
      </c>
      <c r="N19" s="164">
        <f t="shared" si="0"/>
        <v>0</v>
      </c>
      <c r="O19" s="165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2022-09-03T14:10:12Z</cp:lastPrinted>
  <dcterms:created xsi:type="dcterms:W3CDTF">2014-09-02T10:40:28Z</dcterms:created>
  <dcterms:modified xsi:type="dcterms:W3CDTF">2022-09-03T14:10:22Z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