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Trinkreif Dropbox/Team-Ordner „Trinkreif“/preislisten trinkreif/"/>
    </mc:Choice>
  </mc:AlternateContent>
  <xr:revisionPtr revIDLastSave="0" documentId="13_ncr:1_{14B8B22D-CCE9-6245-AA40-6049B0CE4485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4" r:id="rId2"/>
  </sheets>
  <definedNames>
    <definedName name="_xlnm._FilterDatabase" localSheetId="0" hidden="1">Gesamtliste!$A$14:$Y$322</definedName>
    <definedName name="_xlnm.Print_Area" localSheetId="0">Gesamtliste!$A$1:$Y$322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322" i="1" l="1"/>
  <c r="V245" i="1"/>
  <c r="V235" i="1"/>
  <c r="V234" i="1"/>
  <c r="V83" i="1"/>
  <c r="V271" i="1"/>
  <c r="V204" i="1"/>
  <c r="V110" i="1"/>
  <c r="V91" i="1"/>
  <c r="V53" i="1"/>
  <c r="V52" i="1"/>
  <c r="V34" i="1"/>
  <c r="V26" i="1"/>
  <c r="V294" i="1"/>
  <c r="V156" i="1"/>
  <c r="V155" i="1"/>
  <c r="V152" i="1"/>
  <c r="V141" i="1"/>
  <c r="V243" i="1"/>
  <c r="V82" i="1"/>
  <c r="V74" i="1"/>
  <c r="V60" i="1"/>
  <c r="V59" i="1"/>
  <c r="V25" i="1"/>
  <c r="V119" i="1"/>
  <c r="V77" i="1"/>
  <c r="V76" i="1"/>
  <c r="V102" i="1"/>
  <c r="V79" i="1"/>
  <c r="V33" i="1"/>
  <c r="V90" i="1"/>
  <c r="V304" i="1"/>
  <c r="V298" i="1"/>
  <c r="V297" i="1"/>
  <c r="V286" i="1"/>
  <c r="V211" i="1"/>
  <c r="V288" i="1"/>
  <c r="V161" i="1"/>
  <c r="V103" i="1"/>
  <c r="V180" i="1"/>
  <c r="V163" i="1"/>
  <c r="V151" i="1"/>
  <c r="V150" i="1"/>
  <c r="V65" i="1"/>
  <c r="V48" i="1"/>
  <c r="V27" i="1"/>
  <c r="V176" i="1"/>
  <c r="V137" i="1"/>
  <c r="V108" i="1"/>
  <c r="V106" i="1"/>
  <c r="V104" i="1"/>
  <c r="V93" i="1"/>
  <c r="V68" i="1"/>
  <c r="V67" i="1"/>
  <c r="V42" i="1"/>
  <c r="V16" i="1"/>
  <c r="V252" i="1"/>
  <c r="V222" i="1"/>
  <c r="V157" i="1"/>
  <c r="V145" i="1"/>
  <c r="V143" i="1"/>
  <c r="V120" i="1"/>
  <c r="V113" i="1"/>
  <c r="V109" i="1"/>
  <c r="V95" i="1"/>
  <c r="V89" i="1"/>
  <c r="V81" i="1"/>
  <c r="V78" i="1"/>
  <c r="V73" i="1"/>
  <c r="V72" i="1"/>
  <c r="V71" i="1"/>
  <c r="V43" i="1"/>
  <c r="V32" i="1"/>
  <c r="V23" i="1"/>
  <c r="V228" i="1"/>
  <c r="V225" i="1"/>
  <c r="V205" i="1"/>
  <c r="V117" i="1"/>
  <c r="V233" i="1"/>
  <c r="V177" i="1"/>
  <c r="V175" i="1"/>
  <c r="V107" i="1"/>
  <c r="V105" i="1"/>
  <c r="V97" i="1"/>
  <c r="V94" i="1"/>
  <c r="V92" i="1"/>
  <c r="V64" i="1"/>
  <c r="V46" i="1"/>
  <c r="V45" i="1"/>
  <c r="V226" i="1"/>
  <c r="V224" i="1"/>
  <c r="V258" i="1"/>
  <c r="V265" i="1"/>
  <c r="V232" i="1"/>
  <c r="V17" i="1"/>
  <c r="V184" i="1"/>
  <c r="V313" i="1"/>
  <c r="V321" i="1"/>
  <c r="V305" i="1"/>
  <c r="V319" i="1"/>
  <c r="V309" i="1"/>
  <c r="V88" i="1"/>
  <c r="V210" i="1"/>
  <c r="V231" i="1"/>
  <c r="V253" i="1"/>
  <c r="V186" i="1"/>
  <c r="V197" i="1"/>
  <c r="V124" i="1"/>
  <c r="V213" i="1"/>
  <c r="V63" i="1"/>
  <c r="V149" i="1"/>
  <c r="V131" i="1"/>
  <c r="V293" i="1"/>
  <c r="V292" i="1"/>
  <c r="V291" i="1"/>
  <c r="V44" i="1"/>
  <c r="V80" i="1"/>
  <c r="V30" i="1"/>
  <c r="V167" i="1"/>
  <c r="V118" i="1"/>
  <c r="V121" i="1"/>
  <c r="V132" i="1"/>
  <c r="V127" i="1"/>
  <c r="V174" i="1"/>
  <c r="V182" i="1"/>
  <c r="V39" i="1"/>
  <c r="V38" i="1"/>
  <c r="V37" i="1"/>
  <c r="V181" i="1"/>
  <c r="V153" i="1"/>
  <c r="V285" i="1"/>
  <c r="V50" i="1"/>
  <c r="V49" i="1"/>
  <c r="V122" i="1"/>
  <c r="V69" i="1"/>
  <c r="V251" i="1"/>
  <c r="V191" i="1"/>
  <c r="V290" i="1"/>
  <c r="V296" i="1"/>
  <c r="V101" i="1"/>
  <c r="V272" i="1"/>
  <c r="V178" i="1"/>
  <c r="V214" i="1"/>
  <c r="V116" i="1"/>
  <c r="V84" i="1"/>
  <c r="V255" i="1"/>
  <c r="V257" i="1"/>
  <c r="V28" i="1"/>
  <c r="V29" i="1"/>
  <c r="V75" i="1"/>
  <c r="V99" i="1"/>
  <c r="V209" i="1"/>
  <c r="V227" i="1"/>
  <c r="V216" i="1"/>
  <c r="V55" i="1"/>
  <c r="V221" i="1"/>
  <c r="V259" i="1"/>
  <c r="V256" i="1"/>
  <c r="V244" i="1"/>
  <c r="V269" i="1"/>
  <c r="V280" i="1"/>
  <c r="V260" i="1"/>
  <c r="V275" i="1"/>
  <c r="V276" i="1"/>
  <c r="V134" i="1"/>
  <c r="V171" i="1"/>
  <c r="V187" i="1"/>
  <c r="V268" i="1"/>
  <c r="V267" i="1"/>
  <c r="V100" i="1"/>
  <c r="V266" i="1"/>
  <c r="V312" i="1"/>
  <c r="V311" i="1"/>
  <c r="V281" i="1"/>
  <c r="V270" i="1"/>
  <c r="V316" i="1"/>
  <c r="V200" i="1"/>
  <c r="V315" i="1"/>
  <c r="V303" i="1"/>
  <c r="V302" i="1"/>
  <c r="V289" i="1"/>
  <c r="V317" i="1"/>
  <c r="V314" i="1"/>
  <c r="V320" i="1"/>
  <c r="V318" i="1"/>
  <c r="V310" i="1"/>
  <c r="V284" i="1"/>
  <c r="V247" i="1"/>
  <c r="V308" i="1"/>
  <c r="V307" i="1"/>
  <c r="V262" i="1"/>
  <c r="V277" i="1"/>
  <c r="V158" i="1"/>
  <c r="V168" i="1"/>
  <c r="V169" i="1"/>
  <c r="V170" i="1"/>
  <c r="V140" i="1"/>
  <c r="V56" i="1"/>
  <c r="V306" i="1"/>
  <c r="V287" i="1"/>
  <c r="V24" i="1"/>
  <c r="V135" i="1"/>
  <c r="V139" i="1"/>
  <c r="V195" i="1"/>
  <c r="V192" i="1"/>
  <c r="V185" i="1"/>
  <c r="V146" i="1"/>
  <c r="V147" i="1"/>
  <c r="V154" i="1"/>
  <c r="V47" i="1"/>
  <c r="V188" i="1"/>
  <c r="V189" i="1"/>
  <c r="V300" i="1"/>
  <c r="V96" i="1"/>
  <c r="V86" i="1"/>
  <c r="V114" i="1"/>
  <c r="V254" i="1"/>
  <c r="V229" i="1"/>
  <c r="V179" i="1"/>
  <c r="V183" i="1"/>
  <c r="V142" i="1"/>
  <c r="V162" i="1"/>
  <c r="V123" i="1"/>
  <c r="V159" i="1"/>
  <c r="V173" i="1"/>
  <c r="V263" i="1"/>
  <c r="V301" i="1"/>
  <c r="V249" i="1"/>
  <c r="V239" i="1"/>
  <c r="V218" i="1"/>
  <c r="V164" i="1"/>
  <c r="V250" i="1"/>
  <c r="V240" i="1"/>
  <c r="V160" i="1"/>
  <c r="V172" i="1"/>
  <c r="V87" i="1"/>
  <c r="V40" i="1"/>
  <c r="V18" i="1"/>
  <c r="V85" i="1"/>
  <c r="V138" i="1"/>
  <c r="V126" i="1"/>
  <c r="V201" i="1"/>
  <c r="V236" i="1"/>
  <c r="V278" i="1"/>
  <c r="V241" i="1"/>
  <c r="V112" i="1"/>
  <c r="V190" i="1"/>
  <c r="V199" i="1"/>
  <c r="V261" i="1"/>
  <c r="V61" i="1"/>
  <c r="V22" i="1"/>
  <c r="V19" i="1"/>
  <c r="V51" i="1"/>
  <c r="V15" i="1"/>
  <c r="V54" i="1"/>
  <c r="V115" i="1"/>
  <c r="V66" i="1"/>
  <c r="V36" i="1"/>
  <c r="V41" i="1"/>
  <c r="V20" i="1"/>
  <c r="V21" i="1"/>
  <c r="V295" i="1"/>
  <c r="V35" i="1"/>
  <c r="V98" i="1"/>
  <c r="V57" i="1"/>
  <c r="V70" i="1"/>
  <c r="V58" i="1"/>
  <c r="V62" i="1"/>
  <c r="V31" i="1"/>
  <c r="V198" i="1"/>
  <c r="V129" i="1"/>
  <c r="V136" i="1"/>
  <c r="V133" i="1"/>
  <c r="V273" i="1"/>
  <c r="V274" i="1"/>
  <c r="V130" i="1"/>
  <c r="V264" i="1"/>
  <c r="V144" i="1"/>
  <c r="V219" i="1"/>
  <c r="V220" i="1"/>
  <c r="V165" i="1"/>
  <c r="V125" i="1"/>
  <c r="V148" i="1"/>
  <c r="V248" i="1"/>
  <c r="V223" i="1"/>
  <c r="V128" i="1"/>
  <c r="V282" i="1"/>
  <c r="V279" i="1"/>
  <c r="V111" i="1"/>
  <c r="V207" i="1"/>
  <c r="V193" i="1"/>
  <c r="V230" i="1"/>
  <c r="V194" i="1"/>
  <c r="V196" i="1"/>
  <c r="V208" i="1"/>
  <c r="V202" i="1"/>
  <c r="V215" i="1"/>
  <c r="V212" i="1"/>
  <c r="V283" i="1"/>
  <c r="V246" i="1"/>
  <c r="V206" i="1"/>
  <c r="V242" i="1"/>
  <c r="V237" i="1"/>
  <c r="V299" i="1"/>
  <c r="V238" i="1"/>
  <c r="V203" i="1"/>
  <c r="V166" i="1"/>
  <c r="V217" i="1"/>
  <c r="S217" i="1"/>
  <c r="S214" i="1"/>
  <c r="S116" i="1"/>
  <c r="S84" i="1"/>
  <c r="S255" i="1"/>
  <c r="S257" i="1"/>
  <c r="S82" i="1"/>
  <c r="S225" i="1"/>
  <c r="S28" i="1"/>
  <c r="S29" i="1"/>
  <c r="S65" i="1"/>
  <c r="S64" i="1"/>
  <c r="S63" i="1"/>
  <c r="S49" i="1"/>
  <c r="S50" i="1"/>
  <c r="S97" i="1"/>
  <c r="S75" i="1"/>
  <c r="S94" i="1"/>
  <c r="S26" i="1"/>
  <c r="S34" i="1"/>
  <c r="S89" i="1"/>
  <c r="S59" i="1"/>
  <c r="S60" i="1"/>
  <c r="S76" i="1"/>
  <c r="S77" i="1"/>
  <c r="S48" i="1"/>
  <c r="S175" i="1"/>
  <c r="S52" i="1"/>
  <c r="S53" i="1"/>
  <c r="S152" i="1"/>
  <c r="S234" i="1"/>
  <c r="S235" i="1"/>
  <c r="S157" i="1"/>
  <c r="S141" i="1"/>
  <c r="S105" i="1"/>
  <c r="S107" i="1"/>
  <c r="S25" i="1"/>
  <c r="S33" i="1"/>
  <c r="S233" i="1"/>
  <c r="S43" i="1"/>
  <c r="S99" i="1"/>
  <c r="S178" i="1"/>
  <c r="S209" i="1"/>
  <c r="S227" i="1"/>
  <c r="S71" i="1"/>
  <c r="S67" i="1"/>
  <c r="S216" i="1"/>
  <c r="S95" i="1"/>
  <c r="S55" i="1"/>
  <c r="S68" i="1"/>
  <c r="S93" i="1"/>
  <c r="S79" i="1"/>
  <c r="S102" i="1"/>
  <c r="S74" i="1"/>
  <c r="S221" i="1"/>
  <c r="S259" i="1"/>
  <c r="S256" i="1"/>
  <c r="S244" i="1"/>
  <c r="S272" i="1"/>
  <c r="S269" i="1"/>
  <c r="S106" i="1"/>
  <c r="S252" i="1"/>
  <c r="S271" i="1"/>
  <c r="S280" i="1"/>
  <c r="S260" i="1"/>
  <c r="S313" i="1"/>
  <c r="S275" i="1"/>
  <c r="S276" i="1"/>
  <c r="S134" i="1"/>
  <c r="S101" i="1"/>
  <c r="S213" i="1"/>
  <c r="S171" i="1"/>
  <c r="S145" i="1"/>
  <c r="S143" i="1"/>
  <c r="S187" i="1"/>
  <c r="S108" i="1"/>
  <c r="S268" i="1"/>
  <c r="S267" i="1"/>
  <c r="S228" i="1"/>
  <c r="S205" i="1"/>
  <c r="S100" i="1"/>
  <c r="S266" i="1"/>
  <c r="S312" i="1"/>
  <c r="S311" i="1"/>
  <c r="S281" i="1"/>
  <c r="S270" i="1"/>
  <c r="S285" i="1"/>
  <c r="S316" i="1"/>
  <c r="S200" i="1"/>
  <c r="S315" i="1"/>
  <c r="S303" i="1"/>
  <c r="S296" i="1"/>
  <c r="S302" i="1"/>
  <c r="S289" i="1"/>
  <c r="S290" i="1"/>
  <c r="S309" i="1"/>
  <c r="S305" i="1"/>
  <c r="S317" i="1"/>
  <c r="S314" i="1"/>
  <c r="S320" i="1"/>
  <c r="S322" i="1"/>
  <c r="S318" i="1"/>
  <c r="S319" i="1"/>
  <c r="S310" i="1"/>
  <c r="S321" i="1"/>
  <c r="S284" i="1"/>
  <c r="S247" i="1"/>
  <c r="S308" i="1"/>
  <c r="S307" i="1"/>
  <c r="S163" i="1"/>
  <c r="S124" i="1"/>
  <c r="S191" i="1"/>
  <c r="S262" i="1"/>
  <c r="S277" i="1"/>
  <c r="S153" i="1"/>
  <c r="S158" i="1"/>
  <c r="S168" i="1"/>
  <c r="S169" i="1"/>
  <c r="S170" i="1"/>
  <c r="S140" i="1"/>
  <c r="S56" i="1"/>
  <c r="S306" i="1"/>
  <c r="S287" i="1"/>
  <c r="S24" i="1"/>
  <c r="S135" i="1"/>
  <c r="S139" i="1"/>
  <c r="S195" i="1"/>
  <c r="S181" i="1"/>
  <c r="S192" i="1"/>
  <c r="S204" i="1"/>
  <c r="S185" i="1"/>
  <c r="S146" i="1"/>
  <c r="S147" i="1"/>
  <c r="S154" i="1"/>
  <c r="S45" i="1"/>
  <c r="S46" i="1"/>
  <c r="S47" i="1"/>
  <c r="S188" i="1"/>
  <c r="S189" i="1"/>
  <c r="S300" i="1"/>
  <c r="S96" i="1"/>
  <c r="S86" i="1"/>
  <c r="S114" i="1"/>
  <c r="S254" i="1"/>
  <c r="S229" i="1"/>
  <c r="S179" i="1"/>
  <c r="S183" i="1"/>
  <c r="S103" i="1"/>
  <c r="S142" i="1"/>
  <c r="S162" i="1"/>
  <c r="S123" i="1"/>
  <c r="S159" i="1"/>
  <c r="S184" i="1"/>
  <c r="S173" i="1"/>
  <c r="S263" i="1"/>
  <c r="S301" i="1"/>
  <c r="S297" i="1"/>
  <c r="S286" i="1"/>
  <c r="S249" i="1"/>
  <c r="S239" i="1"/>
  <c r="S218" i="1"/>
  <c r="S164" i="1"/>
  <c r="S250" i="1"/>
  <c r="S251" i="1"/>
  <c r="S176" i="1"/>
  <c r="S240" i="1"/>
  <c r="S160" i="1"/>
  <c r="S161" i="1"/>
  <c r="S172" i="1"/>
  <c r="S113" i="1"/>
  <c r="S104" i="1"/>
  <c r="S150" i="1"/>
  <c r="S151" i="1"/>
  <c r="S87" i="1"/>
  <c r="S40" i="1"/>
  <c r="S18" i="1"/>
  <c r="S78" i="1"/>
  <c r="S85" i="1"/>
  <c r="S32" i="1"/>
  <c r="S138" i="1"/>
  <c r="S126" i="1"/>
  <c r="S201" i="1"/>
  <c r="S236" i="1"/>
  <c r="S278" i="1"/>
  <c r="S241" i="1"/>
  <c r="S112" i="1"/>
  <c r="S167" i="1"/>
  <c r="S190" i="1"/>
  <c r="S199" i="1"/>
  <c r="S177" i="1"/>
  <c r="S261" i="1"/>
  <c r="S61" i="1"/>
  <c r="S22" i="1"/>
  <c r="S23" i="1"/>
  <c r="S19" i="1"/>
  <c r="S30" i="1"/>
  <c r="S51" i="1"/>
  <c r="S15" i="1"/>
  <c r="S54" i="1"/>
  <c r="S115" i="1"/>
  <c r="S72" i="1"/>
  <c r="S69" i="1"/>
  <c r="S66" i="1"/>
  <c r="S92" i="1"/>
  <c r="S117" i="1"/>
  <c r="S119" i="1"/>
  <c r="S36" i="1"/>
  <c r="S42" i="1"/>
  <c r="S88" i="1"/>
  <c r="S90" i="1"/>
  <c r="S91" i="1"/>
  <c r="S41" i="1"/>
  <c r="S20" i="1"/>
  <c r="S21" i="1"/>
  <c r="S83" i="1"/>
  <c r="S295" i="1"/>
  <c r="S35" i="1"/>
  <c r="S37" i="1"/>
  <c r="S38" i="1"/>
  <c r="S39" i="1"/>
  <c r="S98" i="1"/>
  <c r="S80" i="1"/>
  <c r="S16" i="1"/>
  <c r="S57" i="1"/>
  <c r="S81" i="1"/>
  <c r="S70" i="1"/>
  <c r="S58" i="1"/>
  <c r="S62" i="1"/>
  <c r="S73" i="1"/>
  <c r="S182" i="1"/>
  <c r="S110" i="1"/>
  <c r="S109" i="1"/>
  <c r="S120" i="1"/>
  <c r="S27" i="1"/>
  <c r="S44" i="1"/>
  <c r="S17" i="1"/>
  <c r="S31" i="1"/>
  <c r="S198" i="1"/>
  <c r="S174" i="1"/>
  <c r="S129" i="1"/>
  <c r="S127" i="1"/>
  <c r="S136" i="1"/>
  <c r="S133" i="1"/>
  <c r="S273" i="1"/>
  <c r="S274" i="1"/>
  <c r="S180" i="1"/>
  <c r="S130" i="1"/>
  <c r="S264" i="1"/>
  <c r="S144" i="1"/>
  <c r="S219" i="1"/>
  <c r="S220" i="1"/>
  <c r="S165" i="1"/>
  <c r="S137" i="1"/>
  <c r="S125" i="1"/>
  <c r="S148" i="1"/>
  <c r="S232" i="1"/>
  <c r="S248" i="1"/>
  <c r="S223" i="1"/>
  <c r="S222" i="1"/>
  <c r="S132" i="1"/>
  <c r="S122" i="1"/>
  <c r="S128" i="1"/>
  <c r="S121" i="1"/>
  <c r="S298" i="1"/>
  <c r="S291" i="1"/>
  <c r="S292" i="1"/>
  <c r="S293" i="1"/>
  <c r="S294" i="1"/>
  <c r="S282" i="1"/>
  <c r="S279" i="1"/>
  <c r="S155" i="1"/>
  <c r="S156" i="1"/>
  <c r="S111" i="1"/>
  <c r="S118" i="1"/>
  <c r="S197" i="1"/>
  <c r="S186" i="1"/>
  <c r="S131" i="1"/>
  <c r="S149" i="1"/>
  <c r="S207" i="1"/>
  <c r="S224" i="1"/>
  <c r="S226" i="1"/>
  <c r="S193" i="1"/>
  <c r="S230" i="1"/>
  <c r="S194" i="1"/>
  <c r="S211" i="1"/>
  <c r="S196" i="1"/>
  <c r="S208" i="1"/>
  <c r="S245" i="1"/>
  <c r="S243" i="1"/>
  <c r="S202" i="1"/>
  <c r="S215" i="1"/>
  <c r="S212" i="1"/>
  <c r="S283" i="1"/>
  <c r="S304" i="1"/>
  <c r="S253" i="1"/>
  <c r="S231" i="1"/>
  <c r="S288" i="1"/>
  <c r="S246" i="1"/>
  <c r="S206" i="1"/>
  <c r="S242" i="1"/>
  <c r="S237" i="1"/>
  <c r="S299" i="1"/>
  <c r="S210" i="1"/>
  <c r="S238" i="1"/>
  <c r="S203" i="1"/>
  <c r="S166" i="1"/>
  <c r="S258" i="1"/>
  <c r="S265" i="1"/>
  <c r="O19" i="4" l="1"/>
  <c r="N19" i="4" s="1"/>
  <c r="O18" i="4"/>
  <c r="N18" i="4" s="1"/>
  <c r="O17" i="4"/>
  <c r="N17" i="4" s="1"/>
  <c r="O16" i="4"/>
  <c r="N16" i="4"/>
  <c r="O15" i="4"/>
  <c r="N15" i="4"/>
  <c r="O14" i="4"/>
  <c r="N14" i="4"/>
  <c r="O13" i="4"/>
  <c r="N13" i="4" s="1"/>
  <c r="O12" i="4"/>
  <c r="N12" i="4"/>
  <c r="O11" i="4"/>
  <c r="N11" i="4"/>
  <c r="O10" i="4"/>
  <c r="N10" i="4"/>
  <c r="O9" i="4"/>
  <c r="N9" i="4" s="1"/>
  <c r="M4" i="4"/>
  <c r="L4" i="4"/>
  <c r="K4" i="4"/>
  <c r="N4" i="4" l="1"/>
  <c r="O4" i="4"/>
  <c r="W5" i="1" l="1"/>
  <c r="W4" i="1"/>
  <c r="Y265" i="1"/>
  <c r="Y258" i="1"/>
  <c r="Y166" i="1"/>
  <c r="Y203" i="1"/>
  <c r="Y238" i="1"/>
  <c r="Y210" i="1"/>
  <c r="Y299" i="1"/>
  <c r="Y237" i="1"/>
  <c r="Y242" i="1"/>
  <c r="Y206" i="1"/>
  <c r="Y246" i="1"/>
  <c r="Y288" i="1"/>
  <c r="Y231" i="1"/>
  <c r="Y253" i="1"/>
  <c r="Y304" i="1"/>
  <c r="Y283" i="1"/>
  <c r="Y212" i="1"/>
  <c r="Y215" i="1"/>
  <c r="Y202" i="1"/>
  <c r="Y243" i="1"/>
  <c r="Y245" i="1"/>
  <c r="Y208" i="1"/>
  <c r="Y196" i="1"/>
  <c r="Y211" i="1"/>
  <c r="Y194" i="1"/>
  <c r="Y230" i="1"/>
  <c r="Y193" i="1"/>
  <c r="Y226" i="1"/>
  <c r="Y224" i="1"/>
  <c r="Y207" i="1"/>
  <c r="Y149" i="1"/>
  <c r="Y131" i="1"/>
  <c r="Y186" i="1"/>
  <c r="Y197" i="1"/>
  <c r="Y118" i="1"/>
  <c r="Y111" i="1"/>
  <c r="Y156" i="1"/>
  <c r="Y155" i="1"/>
  <c r="Y279" i="1"/>
  <c r="Y282" i="1"/>
  <c r="Y294" i="1"/>
  <c r="Y293" i="1"/>
  <c r="Y292" i="1"/>
  <c r="Y291" i="1"/>
  <c r="Y298" i="1"/>
  <c r="Y121" i="1"/>
  <c r="Y128" i="1"/>
  <c r="Y122" i="1"/>
  <c r="Y132" i="1"/>
  <c r="Y222" i="1"/>
  <c r="Y223" i="1"/>
  <c r="Y248" i="1"/>
  <c r="Y232" i="1"/>
  <c r="Y148" i="1"/>
  <c r="Y125" i="1"/>
  <c r="Y137" i="1"/>
  <c r="Y165" i="1"/>
  <c r="Y220" i="1"/>
  <c r="Y219" i="1"/>
  <c r="Y144" i="1"/>
  <c r="Y264" i="1"/>
  <c r="Y130" i="1"/>
  <c r="Y180" i="1"/>
  <c r="Y274" i="1"/>
  <c r="Y273" i="1"/>
  <c r="Y133" i="1"/>
  <c r="Y136" i="1"/>
  <c r="Y127" i="1"/>
  <c r="Y129" i="1"/>
  <c r="Y174" i="1"/>
  <c r="Y198" i="1"/>
  <c r="Y31" i="1"/>
  <c r="Y17" i="1"/>
  <c r="Y44" i="1"/>
  <c r="Y27" i="1"/>
  <c r="Y120" i="1"/>
  <c r="Y109" i="1"/>
  <c r="Y110" i="1"/>
  <c r="Y182" i="1"/>
  <c r="Y73" i="1"/>
  <c r="Y62" i="1"/>
  <c r="Y58" i="1"/>
  <c r="Y70" i="1"/>
  <c r="Y81" i="1"/>
  <c r="Y57" i="1"/>
  <c r="Y16" i="1"/>
  <c r="Y80" i="1"/>
  <c r="Y98" i="1"/>
  <c r="Y39" i="1"/>
  <c r="Y38" i="1"/>
  <c r="Y37" i="1"/>
  <c r="Y35" i="1"/>
  <c r="Y295" i="1"/>
  <c r="Y83" i="1"/>
  <c r="Y21" i="1"/>
  <c r="Y20" i="1"/>
  <c r="Y41" i="1"/>
  <c r="Y91" i="1"/>
  <c r="Y90" i="1"/>
  <c r="Y88" i="1"/>
  <c r="Y42" i="1"/>
  <c r="Y36" i="1"/>
  <c r="Y119" i="1"/>
  <c r="Y117" i="1"/>
  <c r="Y92" i="1"/>
  <c r="Y66" i="1"/>
  <c r="Y69" i="1"/>
  <c r="Y72" i="1"/>
  <c r="Y115" i="1"/>
  <c r="Y54" i="1"/>
  <c r="Y15" i="1"/>
  <c r="Y51" i="1"/>
  <c r="Y30" i="1"/>
  <c r="Y19" i="1"/>
  <c r="Y23" i="1"/>
  <c r="Y22" i="1"/>
  <c r="Y61" i="1"/>
  <c r="Y261" i="1"/>
  <c r="Y177" i="1"/>
  <c r="Y199" i="1"/>
  <c r="Y190" i="1"/>
  <c r="Y167" i="1"/>
  <c r="Y112" i="1"/>
  <c r="Y241" i="1"/>
  <c r="Y278" i="1"/>
  <c r="Y236" i="1"/>
  <c r="Y201" i="1"/>
  <c r="Y126" i="1"/>
  <c r="Y138" i="1"/>
  <c r="Y32" i="1"/>
  <c r="Y85" i="1"/>
  <c r="Y78" i="1"/>
  <c r="Y18" i="1"/>
  <c r="Y40" i="1"/>
  <c r="Y87" i="1"/>
  <c r="Y151" i="1"/>
  <c r="Y150" i="1"/>
  <c r="Y104" i="1"/>
  <c r="Y113" i="1"/>
  <c r="Y172" i="1"/>
  <c r="Y161" i="1"/>
  <c r="Y160" i="1"/>
  <c r="Y240" i="1"/>
  <c r="Y176" i="1"/>
  <c r="Y251" i="1"/>
  <c r="Y250" i="1"/>
  <c r="Y164" i="1"/>
  <c r="Y218" i="1"/>
  <c r="Y239" i="1"/>
  <c r="Y249" i="1"/>
  <c r="Y286" i="1"/>
  <c r="Y297" i="1"/>
  <c r="Y301" i="1"/>
  <c r="Y263" i="1"/>
  <c r="Y173" i="1"/>
  <c r="Y184" i="1"/>
  <c r="Y159" i="1"/>
  <c r="Y123" i="1"/>
  <c r="Y162" i="1"/>
  <c r="Y142" i="1"/>
  <c r="Y103" i="1"/>
  <c r="Y183" i="1"/>
  <c r="Y179" i="1"/>
  <c r="Y229" i="1"/>
  <c r="Y254" i="1"/>
  <c r="Y114" i="1"/>
  <c r="Y86" i="1"/>
  <c r="Y96" i="1"/>
  <c r="Y300" i="1"/>
  <c r="Y189" i="1"/>
  <c r="Y188" i="1"/>
  <c r="Y47" i="1"/>
  <c r="Y46" i="1"/>
  <c r="Y45" i="1"/>
  <c r="Y154" i="1"/>
  <c r="Y147" i="1"/>
  <c r="Y146" i="1"/>
  <c r="Y185" i="1"/>
  <c r="Y204" i="1"/>
  <c r="Y192" i="1"/>
  <c r="Y181" i="1"/>
  <c r="Y195" i="1"/>
  <c r="Y139" i="1"/>
  <c r="Y135" i="1"/>
  <c r="Y24" i="1"/>
  <c r="Y287" i="1"/>
  <c r="Y306" i="1"/>
  <c r="Y56" i="1"/>
  <c r="Y140" i="1"/>
  <c r="Y170" i="1"/>
  <c r="Y169" i="1"/>
  <c r="Y168" i="1"/>
  <c r="Y158" i="1"/>
  <c r="Y153" i="1"/>
  <c r="Y277" i="1"/>
  <c r="Y262" i="1"/>
  <c r="Y191" i="1"/>
  <c r="Y124" i="1"/>
  <c r="Y163" i="1"/>
  <c r="Y307" i="1"/>
  <c r="Y308" i="1"/>
  <c r="Y247" i="1"/>
  <c r="Y284" i="1"/>
  <c r="Y321" i="1"/>
  <c r="Y310" i="1"/>
  <c r="Y319" i="1"/>
  <c r="Y318" i="1"/>
  <c r="Y322" i="1"/>
  <c r="Y320" i="1"/>
  <c r="Y314" i="1"/>
  <c r="Y317" i="1"/>
  <c r="Y305" i="1"/>
  <c r="Y309" i="1"/>
  <c r="Y290" i="1"/>
  <c r="Y289" i="1"/>
  <c r="Y302" i="1"/>
  <c r="Y296" i="1"/>
  <c r="Y303" i="1"/>
  <c r="Y315" i="1"/>
  <c r="Y200" i="1"/>
  <c r="Y316" i="1"/>
  <c r="Y285" i="1"/>
  <c r="Y270" i="1"/>
  <c r="Y281" i="1"/>
  <c r="Y311" i="1"/>
  <c r="Y312" i="1"/>
  <c r="Y266" i="1"/>
  <c r="Y100" i="1"/>
  <c r="Y205" i="1"/>
  <c r="Y228" i="1"/>
  <c r="Y267" i="1"/>
  <c r="Y268" i="1"/>
  <c r="Y108" i="1"/>
  <c r="Y187" i="1"/>
  <c r="Y143" i="1"/>
  <c r="Y145" i="1"/>
  <c r="Y171" i="1"/>
  <c r="Y213" i="1"/>
  <c r="Y101" i="1"/>
  <c r="Y134" i="1"/>
  <c r="Y276" i="1"/>
  <c r="Y275" i="1"/>
  <c r="Y313" i="1"/>
  <c r="Y260" i="1"/>
  <c r="Y280" i="1"/>
  <c r="Y271" i="1"/>
  <c r="Y252" i="1"/>
  <c r="Y106" i="1"/>
  <c r="Y269" i="1"/>
  <c r="Y272" i="1"/>
  <c r="Y244" i="1"/>
  <c r="Y256" i="1"/>
  <c r="Y259" i="1"/>
  <c r="Y221" i="1"/>
  <c r="Y74" i="1"/>
  <c r="Y102" i="1"/>
  <c r="Y79" i="1"/>
  <c r="Y93" i="1"/>
  <c r="Y68" i="1"/>
  <c r="Y55" i="1"/>
  <c r="Y95" i="1"/>
  <c r="Y216" i="1"/>
  <c r="Y67" i="1"/>
  <c r="Y71" i="1"/>
  <c r="Y227" i="1"/>
  <c r="Y209" i="1"/>
  <c r="Y178" i="1"/>
  <c r="Y99" i="1"/>
  <c r="Y43" i="1"/>
  <c r="Y233" i="1"/>
  <c r="Y33" i="1"/>
  <c r="Y25" i="1"/>
  <c r="Y107" i="1"/>
  <c r="Y105" i="1"/>
  <c r="Y141" i="1"/>
  <c r="Y157" i="1"/>
  <c r="Y235" i="1"/>
  <c r="Y234" i="1"/>
  <c r="Y152" i="1"/>
  <c r="Y53" i="1"/>
  <c r="Y52" i="1"/>
  <c r="Y175" i="1"/>
  <c r="Y48" i="1"/>
  <c r="Y77" i="1"/>
  <c r="Y76" i="1"/>
  <c r="Y60" i="1"/>
  <c r="Y59" i="1"/>
  <c r="Y89" i="1"/>
  <c r="Y34" i="1"/>
  <c r="Y26" i="1"/>
  <c r="Y94" i="1"/>
  <c r="Y75" i="1"/>
  <c r="Y97" i="1"/>
  <c r="Y50" i="1"/>
  <c r="Y49" i="1"/>
  <c r="Y63" i="1"/>
  <c r="Y64" i="1"/>
  <c r="Y65" i="1"/>
  <c r="Y29" i="1"/>
  <c r="Y28" i="1"/>
  <c r="Y225" i="1"/>
  <c r="Y82" i="1"/>
  <c r="Y257" i="1"/>
  <c r="Y255" i="1"/>
  <c r="Y84" i="1"/>
  <c r="Y116" i="1"/>
  <c r="Y214" i="1"/>
  <c r="Y217" i="1"/>
  <c r="Y4" i="1" l="1"/>
  <c r="Y5" i="1"/>
  <c r="X214" i="1"/>
  <c r="X217" i="1"/>
  <c r="X116" i="1"/>
  <c r="X84" i="1"/>
  <c r="X255" i="1"/>
  <c r="X257" i="1"/>
  <c r="X82" i="1"/>
  <c r="X225" i="1"/>
  <c r="X28" i="1"/>
  <c r="X29" i="1"/>
  <c r="X65" i="1"/>
  <c r="X64" i="1"/>
  <c r="X63" i="1"/>
  <c r="X49" i="1"/>
  <c r="X50" i="1"/>
  <c r="X97" i="1"/>
  <c r="X75" i="1"/>
  <c r="X94" i="1"/>
  <c r="X26" i="1"/>
  <c r="X34" i="1"/>
  <c r="X89" i="1"/>
  <c r="X59" i="1"/>
  <c r="X60" i="1"/>
  <c r="X76" i="1"/>
  <c r="X77" i="1"/>
  <c r="X48" i="1"/>
  <c r="X175" i="1"/>
  <c r="X52" i="1"/>
  <c r="X53" i="1"/>
  <c r="X152" i="1"/>
  <c r="X234" i="1"/>
  <c r="X235" i="1"/>
  <c r="X157" i="1"/>
  <c r="X141" i="1"/>
  <c r="X105" i="1"/>
  <c r="X107" i="1"/>
  <c r="X25" i="1"/>
  <c r="X33" i="1"/>
  <c r="X233" i="1"/>
  <c r="X43" i="1"/>
  <c r="X99" i="1"/>
  <c r="X178" i="1"/>
  <c r="X209" i="1"/>
  <c r="X227" i="1"/>
  <c r="X71" i="1"/>
  <c r="X67" i="1"/>
  <c r="X216" i="1"/>
  <c r="X95" i="1"/>
  <c r="X55" i="1"/>
  <c r="X68" i="1"/>
  <c r="X93" i="1"/>
  <c r="X79" i="1"/>
  <c r="X102" i="1"/>
  <c r="X74" i="1"/>
  <c r="X221" i="1"/>
  <c r="X259" i="1"/>
  <c r="X256" i="1"/>
  <c r="X244" i="1"/>
  <c r="X272" i="1"/>
  <c r="X269" i="1"/>
  <c r="X106" i="1"/>
  <c r="X252" i="1"/>
  <c r="X271" i="1"/>
  <c r="X280" i="1"/>
  <c r="X260" i="1"/>
  <c r="X313" i="1"/>
  <c r="X275" i="1"/>
  <c r="X276" i="1"/>
  <c r="X134" i="1"/>
  <c r="X101" i="1"/>
  <c r="X213" i="1"/>
  <c r="X171" i="1"/>
  <c r="X145" i="1"/>
  <c r="X143" i="1"/>
  <c r="X187" i="1"/>
  <c r="X108" i="1"/>
  <c r="X268" i="1"/>
  <c r="X267" i="1"/>
  <c r="X228" i="1"/>
  <c r="X205" i="1"/>
  <c r="X100" i="1"/>
  <c r="X266" i="1"/>
  <c r="X312" i="1"/>
  <c r="X311" i="1"/>
  <c r="X281" i="1"/>
  <c r="X270" i="1"/>
  <c r="X285" i="1"/>
  <c r="X316" i="1"/>
  <c r="X200" i="1"/>
  <c r="X315" i="1"/>
  <c r="X303" i="1"/>
  <c r="X296" i="1"/>
  <c r="X302" i="1"/>
  <c r="X289" i="1"/>
  <c r="X290" i="1"/>
  <c r="X309" i="1"/>
  <c r="X305" i="1"/>
  <c r="X317" i="1"/>
  <c r="X314" i="1"/>
  <c r="X320" i="1"/>
  <c r="X322" i="1"/>
  <c r="X318" i="1"/>
  <c r="X319" i="1"/>
  <c r="X310" i="1"/>
  <c r="X321" i="1"/>
  <c r="X284" i="1"/>
  <c r="X247" i="1"/>
  <c r="X308" i="1"/>
  <c r="X307" i="1"/>
  <c r="X163" i="1"/>
  <c r="X124" i="1"/>
  <c r="X191" i="1"/>
  <c r="X262" i="1"/>
  <c r="X277" i="1"/>
  <c r="X153" i="1"/>
  <c r="X158" i="1"/>
  <c r="X168" i="1"/>
  <c r="X169" i="1"/>
  <c r="X170" i="1"/>
  <c r="X140" i="1"/>
  <c r="X56" i="1"/>
  <c r="X306" i="1"/>
  <c r="X287" i="1"/>
  <c r="X24" i="1"/>
  <c r="X135" i="1"/>
  <c r="X139" i="1"/>
  <c r="X195" i="1"/>
  <c r="X181" i="1"/>
  <c r="X192" i="1"/>
  <c r="X204" i="1"/>
  <c r="X185" i="1"/>
  <c r="X146" i="1"/>
  <c r="X147" i="1"/>
  <c r="X154" i="1"/>
  <c r="X45" i="1"/>
  <c r="X46" i="1"/>
  <c r="X47" i="1"/>
  <c r="X188" i="1"/>
  <c r="X189" i="1"/>
  <c r="X300" i="1"/>
  <c r="X96" i="1"/>
  <c r="X86" i="1"/>
  <c r="X114" i="1"/>
  <c r="X254" i="1"/>
  <c r="X229" i="1"/>
  <c r="X179" i="1"/>
  <c r="X183" i="1"/>
  <c r="X103" i="1"/>
  <c r="X142" i="1"/>
  <c r="X162" i="1"/>
  <c r="X123" i="1"/>
  <c r="X159" i="1"/>
  <c r="X184" i="1"/>
  <c r="X173" i="1"/>
  <c r="X263" i="1"/>
  <c r="X301" i="1"/>
  <c r="X297" i="1"/>
  <c r="X286" i="1"/>
  <c r="X249" i="1"/>
  <c r="X239" i="1"/>
  <c r="X218" i="1"/>
  <c r="X164" i="1"/>
  <c r="X250" i="1"/>
  <c r="X251" i="1"/>
  <c r="X176" i="1"/>
  <c r="X240" i="1"/>
  <c r="X160" i="1"/>
  <c r="X161" i="1"/>
  <c r="X172" i="1"/>
  <c r="X113" i="1"/>
  <c r="X104" i="1"/>
  <c r="X150" i="1"/>
  <c r="X151" i="1"/>
  <c r="X87" i="1"/>
  <c r="X40" i="1"/>
  <c r="X18" i="1"/>
  <c r="X78" i="1"/>
  <c r="X85" i="1"/>
  <c r="X32" i="1"/>
  <c r="X138" i="1"/>
  <c r="X126" i="1"/>
  <c r="X201" i="1"/>
  <c r="X236" i="1"/>
  <c r="X278" i="1"/>
  <c r="X241" i="1"/>
  <c r="X112" i="1"/>
  <c r="X167" i="1"/>
  <c r="X190" i="1"/>
  <c r="X199" i="1"/>
  <c r="X177" i="1"/>
  <c r="X261" i="1"/>
  <c r="X61" i="1"/>
  <c r="X22" i="1"/>
  <c r="X23" i="1"/>
  <c r="X19" i="1"/>
  <c r="X30" i="1"/>
  <c r="X51" i="1"/>
  <c r="X15" i="1"/>
  <c r="X54" i="1"/>
  <c r="X115" i="1"/>
  <c r="X72" i="1"/>
  <c r="X69" i="1"/>
  <c r="X66" i="1"/>
  <c r="X92" i="1"/>
  <c r="X117" i="1"/>
  <c r="X119" i="1"/>
  <c r="X36" i="1"/>
  <c r="X42" i="1"/>
  <c r="X88" i="1"/>
  <c r="X90" i="1"/>
  <c r="X91" i="1"/>
  <c r="X41" i="1"/>
  <c r="X20" i="1"/>
  <c r="X21" i="1"/>
  <c r="X83" i="1"/>
  <c r="X295" i="1"/>
  <c r="X35" i="1"/>
  <c r="X37" i="1"/>
  <c r="X38" i="1"/>
  <c r="X39" i="1"/>
  <c r="X98" i="1"/>
  <c r="X80" i="1"/>
  <c r="X16" i="1"/>
  <c r="X57" i="1"/>
  <c r="X81" i="1"/>
  <c r="X70" i="1"/>
  <c r="X58" i="1"/>
  <c r="X62" i="1"/>
  <c r="X73" i="1"/>
  <c r="X182" i="1"/>
  <c r="X110" i="1"/>
  <c r="X109" i="1"/>
  <c r="X120" i="1"/>
  <c r="X27" i="1"/>
  <c r="X44" i="1"/>
  <c r="X17" i="1"/>
  <c r="X31" i="1"/>
  <c r="X198" i="1"/>
  <c r="X174" i="1"/>
  <c r="X129" i="1"/>
  <c r="X127" i="1"/>
  <c r="X136" i="1"/>
  <c r="X133" i="1"/>
  <c r="X273" i="1"/>
  <c r="X274" i="1"/>
  <c r="X180" i="1"/>
  <c r="X130" i="1"/>
  <c r="X264" i="1"/>
  <c r="X144" i="1"/>
  <c r="X219" i="1"/>
  <c r="X220" i="1"/>
  <c r="X165" i="1"/>
  <c r="X137" i="1"/>
  <c r="X125" i="1"/>
  <c r="X148" i="1"/>
  <c r="X232" i="1"/>
  <c r="X248" i="1"/>
  <c r="X223" i="1"/>
  <c r="X222" i="1"/>
  <c r="X132" i="1"/>
  <c r="X122" i="1"/>
  <c r="X128" i="1"/>
  <c r="X121" i="1"/>
  <c r="X298" i="1"/>
  <c r="X291" i="1"/>
  <c r="X292" i="1"/>
  <c r="X293" i="1"/>
  <c r="X294" i="1"/>
  <c r="X282" i="1"/>
  <c r="X279" i="1"/>
  <c r="X155" i="1"/>
  <c r="X156" i="1"/>
  <c r="X111" i="1"/>
  <c r="X118" i="1"/>
  <c r="X197" i="1"/>
  <c r="X186" i="1"/>
  <c r="X131" i="1"/>
  <c r="X149" i="1"/>
  <c r="X207" i="1"/>
  <c r="X224" i="1"/>
  <c r="X226" i="1"/>
  <c r="X193" i="1"/>
  <c r="X230" i="1"/>
  <c r="X194" i="1"/>
  <c r="X211" i="1"/>
  <c r="X196" i="1"/>
  <c r="X208" i="1"/>
  <c r="X245" i="1"/>
  <c r="X243" i="1"/>
  <c r="X202" i="1"/>
  <c r="X215" i="1"/>
  <c r="X212" i="1"/>
  <c r="X283" i="1"/>
  <c r="X304" i="1"/>
  <c r="X253" i="1"/>
  <c r="X231" i="1"/>
  <c r="X288" i="1"/>
  <c r="X246" i="1"/>
  <c r="X206" i="1"/>
  <c r="X242" i="1"/>
  <c r="X237" i="1"/>
  <c r="X299" i="1"/>
  <c r="X210" i="1"/>
  <c r="X238" i="1"/>
  <c r="X203" i="1"/>
  <c r="X166" i="1"/>
  <c r="X258" i="1"/>
  <c r="X265" i="1"/>
  <c r="X4" i="1" l="1"/>
  <c r="X5" i="1"/>
  <c r="W6" i="1"/>
  <c r="Y10" i="1" l="1"/>
  <c r="X6" i="1" l="1"/>
  <c r="Y9" i="1" s="1"/>
  <c r="Y6" i="1"/>
  <c r="Y11" i="1" l="1"/>
</calcChain>
</file>

<file path=xl/sharedStrings.xml><?xml version="1.0" encoding="utf-8"?>
<sst xmlns="http://schemas.openxmlformats.org/spreadsheetml/2006/main" count="4057" uniqueCount="1058">
  <si>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</si>
  <si>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</si>
  <si>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</si>
  <si>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</si>
  <si>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</si>
  <si>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</si>
  <si>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</si>
  <si>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</si>
  <si>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</si>
  <si>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</si>
  <si>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</si>
  <si>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</si>
  <si>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</si>
  <si>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</si>
  <si>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</si>
  <si>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</si>
  <si>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</si>
  <si>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</si>
  <si>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</si>
  <si>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</si>
  <si>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</si>
  <si>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</si>
  <si>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</si>
  <si>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</si>
  <si>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</si>
  <si>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</si>
  <si>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</si>
  <si>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</si>
  <si>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</si>
  <si>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</si>
  <si>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</si>
  <si>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</si>
  <si>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</si>
  <si>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</si>
  <si>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</si>
  <si>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</si>
  <si>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</si>
  <si>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</si>
  <si>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</si>
  <si>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</si>
  <si>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</si>
  <si>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</si>
  <si>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</si>
  <si>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</si>
  <si>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</si>
  <si>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</si>
  <si>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</si>
  <si>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</si>
  <si>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</si>
  <si>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</si>
  <si>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</si>
  <si>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</si>
  <si>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</si>
  <si>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</si>
  <si>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</si>
  <si>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</si>
  <si>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</si>
  <si>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</si>
  <si>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</si>
  <si>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</si>
  <si>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</si>
  <si>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</si>
  <si>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</si>
  <si>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</si>
  <si>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</si>
  <si>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</si>
  <si>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</si>
  <si>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</si>
  <si>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</si>
  <si>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</si>
  <si>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</si>
  <si>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</si>
  <si>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</si>
  <si>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</si>
  <si>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</si>
  <si>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</si>
  <si>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</si>
  <si>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</si>
  <si>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</si>
  <si>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</si>
  <si>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</si>
  <si>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</si>
  <si>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</si>
  <si>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</si>
  <si>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</si>
  <si>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</si>
  <si>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</si>
  <si>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</si>
  <si>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</si>
  <si>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</si>
  <si>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</si>
  <si>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</si>
  <si>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</si>
  <si>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</si>
  <si>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</si>
  <si>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</si>
  <si>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</si>
  <si>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</si>
  <si>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</si>
  <si>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</si>
  <si>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</si>
  <si>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STAND 06-02-2022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</si>
  <si>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</si>
  <si>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</si>
  <si>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</si>
  <si>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</si>
  <si>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</si>
  <si>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</si>
  <si>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</si>
  <si>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</si>
  <si>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</si>
  <si>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</si>
  <si>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</si>
  <si>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</si>
  <si>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</si>
  <si>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</si>
  <si>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</si>
  <si>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Wein</t>
  </si>
  <si>
    <t>rot</t>
  </si>
  <si>
    <t>trocken</t>
  </si>
  <si>
    <t>Australien</t>
  </si>
  <si>
    <t>Südaustralien</t>
  </si>
  <si>
    <t>Penfolds</t>
  </si>
  <si>
    <t>Cabernet Sauvignon BIN 707</t>
  </si>
  <si>
    <t>Cabernet Sauvignon</t>
  </si>
  <si>
    <t>Torbreck</t>
  </si>
  <si>
    <t>Les Amis</t>
  </si>
  <si>
    <t>Grenache</t>
  </si>
  <si>
    <t>The Factor</t>
  </si>
  <si>
    <t>Cuvee</t>
  </si>
  <si>
    <t>The Laird</t>
  </si>
  <si>
    <t>Syrah</t>
  </si>
  <si>
    <t>Deutschland</t>
  </si>
  <si>
    <t>Franken</t>
  </si>
  <si>
    <t>Fürst</t>
  </si>
  <si>
    <t>Spätburgunder Schlossberg GG</t>
  </si>
  <si>
    <t>Pinot Noir</t>
  </si>
  <si>
    <t>weiß</t>
  </si>
  <si>
    <t>süß</t>
  </si>
  <si>
    <t>Mosel</t>
  </si>
  <si>
    <t>Fritz Haag</t>
  </si>
  <si>
    <t>Riesling Brauneberger Juffer TBA</t>
  </si>
  <si>
    <t>Riesling</t>
  </si>
  <si>
    <t>JJ Prüm</t>
  </si>
  <si>
    <t>Riesling Wehlener Sonnenuhr AL</t>
  </si>
  <si>
    <t>Riesling Wehlener Sonnenuhr AL GK</t>
  </si>
  <si>
    <t>Markus Molitor</t>
  </si>
  <si>
    <t>Riesling Graacher Himmereich AL *** GK</t>
  </si>
  <si>
    <t>Riesling Klosterberg AL***GK</t>
  </si>
  <si>
    <t>Riesling Saarburger Rausch GK BA</t>
  </si>
  <si>
    <t>Riesling Zeltinger Sonnenuhr AL ***</t>
  </si>
  <si>
    <t>Schloss Lieser</t>
  </si>
  <si>
    <t>Riesling Brauneberger Juffer Sonnenuhr AL LGK Versteigerung</t>
  </si>
  <si>
    <t>van Volxem</t>
  </si>
  <si>
    <t xml:space="preserve">Riesling Scharzhofberger P GG            </t>
  </si>
  <si>
    <t>Van Volxem</t>
  </si>
  <si>
    <t xml:space="preserve">Riesling Scharzhofberger P GG                </t>
  </si>
  <si>
    <t>Nahe</t>
  </si>
  <si>
    <t>Dönnhoff</t>
  </si>
  <si>
    <t>Riesling Hermannshöhle GG</t>
  </si>
  <si>
    <t>Riesling Oberhäuser Brücke Eiswein GK</t>
  </si>
  <si>
    <t>Schäfer-Fröhlich</t>
  </si>
  <si>
    <t>Riesling Felseneck GG</t>
  </si>
  <si>
    <t>Schönleber</t>
  </si>
  <si>
    <t>Riesling A.de.L. (Auf-der-Ley) GG Versteigerung</t>
  </si>
  <si>
    <t>Riesling Frühlingsplätzchen BA GK Versteigerung</t>
  </si>
  <si>
    <t xml:space="preserve">Riesling Halenberg AL GK                            </t>
  </si>
  <si>
    <t>Riesling Halenberg GG</t>
  </si>
  <si>
    <t>Riesling Halenberg TBA</t>
  </si>
  <si>
    <t>Pfalz</t>
  </si>
  <si>
    <t>Von Winning</t>
  </si>
  <si>
    <t>Riesling Pechstein GG</t>
  </si>
  <si>
    <t>1,5</t>
  </si>
  <si>
    <t>Rheingau</t>
  </si>
  <si>
    <t>Peter Jakob Kühn</t>
  </si>
  <si>
    <t>Riesling R</t>
  </si>
  <si>
    <t>Robert Weil</t>
  </si>
  <si>
    <t>Riesling Monte Vacano</t>
  </si>
  <si>
    <t>Rheinhessen</t>
  </si>
  <si>
    <t>Klaus Peter Keller</t>
  </si>
  <si>
    <t>Riesling Abtserde GG</t>
  </si>
  <si>
    <t>Wittmann</t>
  </si>
  <si>
    <t>Riesling Brunnenhäuschen GG</t>
  </si>
  <si>
    <t>Riesling La Borne Alte Reben Versteigerung</t>
  </si>
  <si>
    <t>Riesling Morstein GG</t>
  </si>
  <si>
    <t>Saar</t>
  </si>
  <si>
    <t>Egon Müller</t>
  </si>
  <si>
    <t>Riesling Scharzhofberg AL</t>
  </si>
  <si>
    <t>Frankreich</t>
  </si>
  <si>
    <t>Margaux</t>
  </si>
  <si>
    <t>Chateau Margaux</t>
  </si>
  <si>
    <t>Pauillac</t>
  </si>
  <si>
    <t>Chateau Latour</t>
  </si>
  <si>
    <t>Latour</t>
  </si>
  <si>
    <t>Chateau Pichon Comtesse</t>
  </si>
  <si>
    <t>Pichon Comtesse</t>
  </si>
  <si>
    <t>Chateau Pontet Canet</t>
  </si>
  <si>
    <t>Pontet Canet</t>
  </si>
  <si>
    <t>Pessac Leognan</t>
  </si>
  <si>
    <t>Chateau Haut Brion</t>
  </si>
  <si>
    <t>Haut Brion</t>
  </si>
  <si>
    <t>Les Carmes Haut Brion</t>
  </si>
  <si>
    <t>Chateau Haut-Brion</t>
  </si>
  <si>
    <t>Haut-Brion</t>
  </si>
  <si>
    <t>Pessag Leognan</t>
  </si>
  <si>
    <t>Pomerol</t>
  </si>
  <si>
    <t>Chateau Le Pin</t>
  </si>
  <si>
    <t>Le Pin</t>
  </si>
  <si>
    <t>Saint Emilion</t>
  </si>
  <si>
    <t>Chateau Ausone</t>
  </si>
  <si>
    <t>Ausone</t>
  </si>
  <si>
    <t>Chateau Clos Fourtet</t>
  </si>
  <si>
    <t xml:space="preserve">Clos Fourtet  </t>
  </si>
  <si>
    <t>Chateau Clos Saint Martin</t>
  </si>
  <si>
    <t>Clos Saint Martin</t>
  </si>
  <si>
    <t>Chateau La Mondotte</t>
  </si>
  <si>
    <t>La Mondotte</t>
  </si>
  <si>
    <t>Chateau Troplong Mondot</t>
  </si>
  <si>
    <t>Troplong Mondot</t>
  </si>
  <si>
    <t>Saint Julien</t>
  </si>
  <si>
    <t>Chateau Leoville Las Cases</t>
  </si>
  <si>
    <t>Leoville Las Cases</t>
  </si>
  <si>
    <t>Chateau Leoville Poyferre</t>
  </si>
  <si>
    <t>Leoville Poyferre</t>
  </si>
  <si>
    <t>Chateau Leovillle Poyferre</t>
  </si>
  <si>
    <t>Sauternes</t>
  </si>
  <si>
    <t>Chateau Climens</t>
  </si>
  <si>
    <t>Climens (recorked)</t>
  </si>
  <si>
    <t>Chateau d'Yquem</t>
  </si>
  <si>
    <t>Yquem</t>
  </si>
  <si>
    <t>Chateau Lynch Bages</t>
  </si>
  <si>
    <t>Lynch Bages</t>
  </si>
  <si>
    <t>Burgund</t>
  </si>
  <si>
    <t>Coche Dury </t>
  </si>
  <si>
    <t>Meursault 1er Cru Perrieres</t>
  </si>
  <si>
    <t>Chardonnay</t>
  </si>
  <si>
    <t>Coche-Dury</t>
  </si>
  <si>
    <t>Comte Georges de Vogüe</t>
  </si>
  <si>
    <t>Musigny VV GC</t>
  </si>
  <si>
    <t>Comtes Lafon</t>
  </si>
  <si>
    <t>Montrachet GC</t>
  </si>
  <si>
    <t>Dauvissat</t>
  </si>
  <si>
    <t>Chablis GC Le Clos</t>
  </si>
  <si>
    <t>Domaine Armand Rousseau</t>
  </si>
  <si>
    <t>Chambertin GC</t>
  </si>
  <si>
    <t>Gevrey-Chambertin 1er Cru Clos Saint Jacques</t>
  </si>
  <si>
    <t xml:space="preserve">Gevrey-Chambertin 1er Cru Clos Saint Jacques </t>
  </si>
  <si>
    <t>Domaine Leflaive</t>
  </si>
  <si>
    <t>Batard-Montrachet GC</t>
  </si>
  <si>
    <t>Domaine Meo-Camuzet</t>
  </si>
  <si>
    <t>Richebourg GC</t>
  </si>
  <si>
    <t>Vosne-Romanee 1er Cru Cros Parantoux</t>
  </si>
  <si>
    <t>Domaine Romanee Conti</t>
  </si>
  <si>
    <t>Grands Echezeaux GC</t>
  </si>
  <si>
    <t>La Tache GC</t>
  </si>
  <si>
    <t>Romanee Saint Vivant GC</t>
  </si>
  <si>
    <t>Georges Roumier</t>
  </si>
  <si>
    <t>Chambolle Musigny 1er Cru Amoureuses</t>
  </si>
  <si>
    <t>Henri Boillot</t>
  </si>
  <si>
    <t>Chevalier-Montrachet GC</t>
  </si>
  <si>
    <t>Louis Jadot</t>
  </si>
  <si>
    <t>Chevalier-Montrachet Les Demoiselles GC</t>
  </si>
  <si>
    <t>Mugnier</t>
  </si>
  <si>
    <t>Chambolle Musigny 1er Cru Les Amoureuses</t>
  </si>
  <si>
    <t>Raveneau</t>
  </si>
  <si>
    <t>Chablis Le Clos GC</t>
  </si>
  <si>
    <t>Schaumwein</t>
  </si>
  <si>
    <t>Champagne</t>
  </si>
  <si>
    <t>Bollinger</t>
  </si>
  <si>
    <t>R.D.</t>
  </si>
  <si>
    <t xml:space="preserve">Bollinger </t>
  </si>
  <si>
    <t>Grande Annee</t>
  </si>
  <si>
    <t>Cedric Bouchard</t>
  </si>
  <si>
    <t>Presle</t>
  </si>
  <si>
    <t>deg. 2021</t>
  </si>
  <si>
    <t>Egly-Ouriet</t>
  </si>
  <si>
    <t>Brut Millesime Grand Cru</t>
  </si>
  <si>
    <t>Krug</t>
  </si>
  <si>
    <t>Brut Vintage</t>
  </si>
  <si>
    <t>Grande Cuvee Edition 169</t>
  </si>
  <si>
    <t>nV</t>
  </si>
  <si>
    <t>Grande Cuvee Edition 170</t>
  </si>
  <si>
    <t>Krug Grande Cuvee Edition 170</t>
  </si>
  <si>
    <t>Pol Roger</t>
  </si>
  <si>
    <t>Winston Churchill</t>
  </si>
  <si>
    <t>Roederer</t>
  </si>
  <si>
    <t xml:space="preserve">Vintage </t>
  </si>
  <si>
    <t>Salon</t>
  </si>
  <si>
    <t>Le Mesnil Blanc de Blancs</t>
  </si>
  <si>
    <t xml:space="preserve">Salon </t>
  </si>
  <si>
    <t>Le Mesnil BdB</t>
  </si>
  <si>
    <t>Elsass</t>
  </si>
  <si>
    <t>Zind Humbrecht</t>
  </si>
  <si>
    <t>Gewürztraminer Hengst GC</t>
  </si>
  <si>
    <t>Gewürztraminer</t>
  </si>
  <si>
    <t>Languedoc</t>
  </si>
  <si>
    <t>Mas de Daumas Gassac</t>
  </si>
  <si>
    <t>Loire</t>
  </si>
  <si>
    <t>Hüet</t>
  </si>
  <si>
    <t>Le Mont Moelleux 1ere Trie Debut de pressee</t>
  </si>
  <si>
    <t>Chenin Blanc</t>
  </si>
  <si>
    <t>Rhone</t>
  </si>
  <si>
    <t>Chateauneuf du Pape</t>
  </si>
  <si>
    <t>Chateau de Beaucastel</t>
  </si>
  <si>
    <t>Chateauneuf du Pape Hommage a Jacques Perrin</t>
  </si>
  <si>
    <t xml:space="preserve">Chateau de Beaucastel </t>
  </si>
  <si>
    <t>Chateauneuf du Pape Rouge</t>
  </si>
  <si>
    <t>Chateauneuf-du-Pape Hommage a Jacques Perrin </t>
  </si>
  <si>
    <t>2011</t>
  </si>
  <si>
    <t>Chateau Rayas</t>
  </si>
  <si>
    <t>Rayas Rouge</t>
  </si>
  <si>
    <t>Clos des Papes</t>
  </si>
  <si>
    <t>Clos Saint Jean</t>
  </si>
  <si>
    <t>Chateauneuf du Pape Deus Ex Machina</t>
  </si>
  <si>
    <t>Domaine Isabel Ferrando</t>
  </si>
  <si>
    <t>Chateauneuf du Pape F601</t>
  </si>
  <si>
    <t>Domaine Pegau</t>
  </si>
  <si>
    <t>Chateuneuf du Pape Cuvee Da Capo</t>
  </si>
  <si>
    <t>Janasse</t>
  </si>
  <si>
    <t>Chateauneuf du Pape VV</t>
  </si>
  <si>
    <t>Le Clos du Caillou</t>
  </si>
  <si>
    <t>Chateauneuf du Pape Reserve</t>
  </si>
  <si>
    <t>Vieille Julienne</t>
  </si>
  <si>
    <t>Cornas</t>
  </si>
  <si>
    <t>Clape</t>
  </si>
  <si>
    <t>Cote-Rotie</t>
  </si>
  <si>
    <t>Jamet</t>
  </si>
  <si>
    <t>Hermitage</t>
  </si>
  <si>
    <t>Chapoutier</t>
  </si>
  <si>
    <t>Hermitage L'Ermite</t>
  </si>
  <si>
    <t>Hermitage Le Pavillon</t>
  </si>
  <si>
    <t>Jaboulet</t>
  </si>
  <si>
    <t>Hermitage la Chapelle</t>
  </si>
  <si>
    <t>Italien</t>
  </si>
  <si>
    <t>Piemont</t>
  </si>
  <si>
    <t>Bruno Giacosa</t>
  </si>
  <si>
    <t>Barolo Villero di Serrallunga</t>
  </si>
  <si>
    <t>Barolo</t>
  </si>
  <si>
    <t>Conterno</t>
  </si>
  <si>
    <t>Barolo Monfortino Riserva</t>
  </si>
  <si>
    <t>Nebbiolo</t>
  </si>
  <si>
    <t>Conterno Giacomo</t>
  </si>
  <si>
    <t>Barolo Cascina Francia</t>
  </si>
  <si>
    <t>Gaja</t>
  </si>
  <si>
    <t>Barbaresco Sori Tildin</t>
  </si>
  <si>
    <t>Barolo Sperrs</t>
  </si>
  <si>
    <t>Costa Russi</t>
  </si>
  <si>
    <t>Sori San Lorenzo</t>
  </si>
  <si>
    <t>Sperrs</t>
  </si>
  <si>
    <t>Sperss</t>
  </si>
  <si>
    <t>Luciano Sandrone</t>
  </si>
  <si>
    <t>Barolo Cannubi Boschis</t>
  </si>
  <si>
    <t>Paolo Scavino</t>
  </si>
  <si>
    <t>Barolo Bric del Fiasc</t>
  </si>
  <si>
    <t>Barolo Riserva Rocche dell Annunziata</t>
  </si>
  <si>
    <t>Toskana</t>
  </si>
  <si>
    <t/>
  </si>
  <si>
    <t>Fontodi</t>
  </si>
  <si>
    <t>Flaccianello</t>
  </si>
  <si>
    <t>Sangiovese</t>
  </si>
  <si>
    <t xml:space="preserve">Castello dei Rampolla </t>
  </si>
  <si>
    <t>Sammarco</t>
  </si>
  <si>
    <t>Castello di Ama</t>
  </si>
  <si>
    <t>San Lorenzo</t>
  </si>
  <si>
    <t>Vigneto Bellavista</t>
  </si>
  <si>
    <t xml:space="preserve">Fattoria Duemani </t>
  </si>
  <si>
    <t>Duemani IGT Cabernet Franc</t>
  </si>
  <si>
    <t>Cabernet Franc</t>
  </si>
  <si>
    <t>Felsina</t>
  </si>
  <si>
    <t>Fontalloro</t>
  </si>
  <si>
    <t>Marchesi Antinori</t>
  </si>
  <si>
    <t>Tignanello</t>
  </si>
  <si>
    <t>Tenuta di Biserno</t>
  </si>
  <si>
    <t>Lodovico</t>
  </si>
  <si>
    <t>Tenuta dll'Ornellaia</t>
  </si>
  <si>
    <t>Masseto</t>
  </si>
  <si>
    <t>Merlot</t>
  </si>
  <si>
    <t>Tenuta Guado al Tasso</t>
  </si>
  <si>
    <t>Matarocchio</t>
  </si>
  <si>
    <t>Tenuta Luce</t>
  </si>
  <si>
    <t>Lux Vitis</t>
  </si>
  <si>
    <t>Tenuta San Guido</t>
  </si>
  <si>
    <t>Sassicaia</t>
  </si>
  <si>
    <t>Tenuta Tignanello</t>
  </si>
  <si>
    <t>Solaia</t>
  </si>
  <si>
    <t>Venetien</t>
  </si>
  <si>
    <t>Quintarelli</t>
  </si>
  <si>
    <t>Amabile del Cere</t>
  </si>
  <si>
    <t xml:space="preserve">Italien </t>
  </si>
  <si>
    <t>Dal Forno Romano</t>
  </si>
  <si>
    <t>Amarone della Valpolicella</t>
  </si>
  <si>
    <t>Österreich</t>
  </si>
  <si>
    <t>Carnuntum</t>
  </si>
  <si>
    <t>Dorli Muhr</t>
  </si>
  <si>
    <t>Blaufränkisch Spitzerberg</t>
  </si>
  <si>
    <t>Blaufränkisch</t>
  </si>
  <si>
    <t>Kamptal</t>
  </si>
  <si>
    <t>Bründlmayer</t>
  </si>
  <si>
    <t>Pinot Noir Reserve</t>
  </si>
  <si>
    <t>Riesling Heiligenstein Alte Reben</t>
  </si>
  <si>
    <t>Schloss Gobelsburg</t>
  </si>
  <si>
    <t>Grüner Veltliner Lamm</t>
  </si>
  <si>
    <t>Grüner Veltliner</t>
  </si>
  <si>
    <t>Tradition 10 Jahre</t>
  </si>
  <si>
    <t>div.</t>
  </si>
  <si>
    <t>Tradition 50 Jahre ‘Jubilee’</t>
  </si>
  <si>
    <t>Mittelburgenland</t>
  </si>
  <si>
    <t>Moric</t>
  </si>
  <si>
    <t>Blaufränkisch Lutzmannsburg AR</t>
  </si>
  <si>
    <t>Neusiedlersee</t>
  </si>
  <si>
    <t>Kracher</t>
  </si>
  <si>
    <t>Nouvelle Vague Grande Cuvee No6 TBA</t>
  </si>
  <si>
    <t xml:space="preserve">TBA No. 12 Grand Cuvee </t>
  </si>
  <si>
    <t>Südsteiermark</t>
  </si>
  <si>
    <t>Erwin Sabathi</t>
  </si>
  <si>
    <t>Chardonnay Pössnitzberg Alte Reben</t>
  </si>
  <si>
    <t>Chardonnay Pössnitzberg Kapelle</t>
  </si>
  <si>
    <t>Sauvignon Blanc Pössnitzberg Alte Reben</t>
  </si>
  <si>
    <t>Sauvignon Blanc</t>
  </si>
  <si>
    <t>Sattlerhof</t>
  </si>
  <si>
    <t>Burgundercuvee Pfarrweingarten</t>
  </si>
  <si>
    <t>Sauvignon Blanc Kranachberg</t>
  </si>
  <si>
    <t>Tement</t>
  </si>
  <si>
    <t>Sauvignon Blanc Zieregg</t>
  </si>
  <si>
    <t xml:space="preserve">Sauvignon Blanc Zieregg  </t>
  </si>
  <si>
    <t>Sauvignon Blanc Zieregg IZ Reserve</t>
  </si>
  <si>
    <t xml:space="preserve">Sauvignon Blanc Zieregg Vinothek Reserve  </t>
  </si>
  <si>
    <t>Wachau</t>
  </si>
  <si>
    <t xml:space="preserve">Alzinger </t>
  </si>
  <si>
    <t>Riesling Loibenberg Smaragd</t>
  </si>
  <si>
    <t>F.X. Pichler</t>
  </si>
  <si>
    <t>Grüner Veltliner Kellerberg Smaragd</t>
  </si>
  <si>
    <t>Riesling Kellerberg Smaragd</t>
  </si>
  <si>
    <t>Riesling Unendlich Smaragd</t>
  </si>
  <si>
    <t>Hirtzberger</t>
  </si>
  <si>
    <t>Grüner Veltliner Honivogl Smaragd</t>
  </si>
  <si>
    <t>Riesling Singerriedel Smaragd</t>
  </si>
  <si>
    <t>Knoll</t>
  </si>
  <si>
    <t>Riesling Schütt Smaragd</t>
  </si>
  <si>
    <t>Riesling Vinothek Smaragd</t>
  </si>
  <si>
    <t>Martin Muthenthaler</t>
  </si>
  <si>
    <t>Grüner Veltliner Schön</t>
  </si>
  <si>
    <t>Rudi Pichler</t>
  </si>
  <si>
    <t>Grüner Veltliner Achleiten Smaragd</t>
  </si>
  <si>
    <t>Schweiz</t>
  </si>
  <si>
    <t>Graubünden</t>
  </si>
  <si>
    <t>Gantenbein</t>
  </si>
  <si>
    <t>Spanien</t>
  </si>
  <si>
    <t>Priorat</t>
  </si>
  <si>
    <t>Alvaro Palacios</t>
  </si>
  <si>
    <t>L'Ermita</t>
  </si>
  <si>
    <t>Clos I Terrasses</t>
  </si>
  <si>
    <t>Clos Erasmus</t>
  </si>
  <si>
    <t>Terroir al Limit</t>
  </si>
  <si>
    <t>Les Tosses</t>
  </si>
  <si>
    <t>Rioja</t>
  </si>
  <si>
    <t>Artadi</t>
  </si>
  <si>
    <t>Vina El Pison</t>
  </si>
  <si>
    <t>Lopez de Heredia</t>
  </si>
  <si>
    <t>Vina Tondonia Gran Reserva</t>
  </si>
  <si>
    <t>USA</t>
  </si>
  <si>
    <t>Kalifornien</t>
  </si>
  <si>
    <t>Napa Valley</t>
  </si>
  <si>
    <t>Araujo Estate</t>
  </si>
  <si>
    <t>Cabernet Sauvignon Eisele Vineyard</t>
  </si>
  <si>
    <t>Beringer</t>
  </si>
  <si>
    <t>Cabernet Sauvignon Private Reserve</t>
  </si>
  <si>
    <t>Caymus</t>
  </si>
  <si>
    <t>Cabernet Sauvignon Special Selection</t>
  </si>
  <si>
    <t>Cayuse</t>
  </si>
  <si>
    <t>Syrah En Chamberlin</t>
  </si>
  <si>
    <t>Chappellet Vineyards</t>
  </si>
  <si>
    <t>Cabernet Sauvignon Pritchard Hill</t>
  </si>
  <si>
    <t>Dalla Valle</t>
  </si>
  <si>
    <t>Maya</t>
  </si>
  <si>
    <t>Dunn</t>
  </si>
  <si>
    <t>Cabernet Sauvignon Howell Mountain</t>
  </si>
  <si>
    <t>Harlan Estate</t>
  </si>
  <si>
    <t>Promontory</t>
  </si>
  <si>
    <t>Joseph Phelps</t>
  </si>
  <si>
    <t>Insignia</t>
  </si>
  <si>
    <t>Philip Togni</t>
  </si>
  <si>
    <t>Cabernet Sauvignon Napa Valley</t>
  </si>
  <si>
    <t>Shafer</t>
  </si>
  <si>
    <t>Cabernet Sauvignon Hillside Select</t>
  </si>
  <si>
    <t>Spottswoode</t>
  </si>
  <si>
    <t>Cabernet Sauvignon Estate</t>
  </si>
  <si>
    <t>Tesseron Estate</t>
  </si>
  <si>
    <t>Pym-Rae</t>
  </si>
  <si>
    <t>Verite</t>
  </si>
  <si>
    <t>La Joie</t>
  </si>
  <si>
    <t>La Muse</t>
  </si>
  <si>
    <t>La Muse 20th Anniversary</t>
  </si>
  <si>
    <t>Le Desir</t>
  </si>
  <si>
    <t>Andremily</t>
  </si>
  <si>
    <t>Syrah No.2</t>
  </si>
  <si>
    <t>Next of Kyn (SQN)</t>
  </si>
  <si>
    <t>Cumulus Vineyard Collectors Case (3*0,75 &amp; 1*1,50) - OHK4</t>
  </si>
  <si>
    <t>Cumulus Vineyard Syrah</t>
  </si>
  <si>
    <t>Sine Qua Non</t>
  </si>
  <si>
    <t>Distenta I Grenache</t>
  </si>
  <si>
    <t>Distenta II Grenache</t>
  </si>
  <si>
    <t>Distenta II Syrah</t>
  </si>
  <si>
    <t>E-Raised Syrah</t>
  </si>
  <si>
    <t>Just for the love of it Syrah</t>
  </si>
  <si>
    <t>Labels Syrah</t>
  </si>
  <si>
    <t>Le Chemin Vers L'Heresie Grenache</t>
  </si>
  <si>
    <t>Ode to E Syrah</t>
  </si>
  <si>
    <t>Pictures Grenache</t>
  </si>
  <si>
    <t>Profuga Grenache</t>
  </si>
  <si>
    <t>Raven Syrah</t>
  </si>
  <si>
    <t>Shakti Grenache</t>
  </si>
  <si>
    <t>The Antagonist Grenache</t>
  </si>
  <si>
    <t>The Hated Hunter Syrah</t>
  </si>
  <si>
    <t>Trouver L' Arene Syrah</t>
  </si>
  <si>
    <t>Ziehharmonika Syrah</t>
  </si>
  <si>
    <t xml:space="preserve">Cabernet Sauvignon Estate </t>
  </si>
  <si>
    <t>The Thwird Twin (SQN)</t>
  </si>
  <si>
    <t>Nuestra Senora - OHK5</t>
  </si>
  <si>
    <t>in</t>
  </si>
  <si>
    <t>hf</t>
  </si>
  <si>
    <t>eb, ev</t>
  </si>
  <si>
    <t>ts</t>
  </si>
  <si>
    <t>elv, 1*eb</t>
  </si>
  <si>
    <t>eb</t>
  </si>
  <si>
    <t>elv</t>
  </si>
  <si>
    <t>ints</t>
  </si>
  <si>
    <t>gekürzt</t>
  </si>
  <si>
    <t>klb</t>
  </si>
  <si>
    <t>eb, elv</t>
  </si>
  <si>
    <t>ev</t>
  </si>
  <si>
    <t>elb, elv</t>
  </si>
  <si>
    <t>eb,esv</t>
  </si>
  <si>
    <t>elb</t>
  </si>
  <si>
    <t>VR-BOX-L/01</t>
  </si>
  <si>
    <t>tr-16-22879</t>
  </si>
  <si>
    <t>VR-BOX-K/02</t>
  </si>
  <si>
    <t>tr-16-22878</t>
  </si>
  <si>
    <t>L-BOX-M/07</t>
  </si>
  <si>
    <t>tr-16-25887</t>
  </si>
  <si>
    <t>R-BOX-L/04</t>
  </si>
  <si>
    <t>tr-16-25891</t>
  </si>
  <si>
    <t>ORANGE-C/03</t>
  </si>
  <si>
    <t>tr-16-18435</t>
  </si>
  <si>
    <t>RH-I/02</t>
  </si>
  <si>
    <t>tr-16-25892</t>
  </si>
  <si>
    <t>L-BOX-H/05</t>
  </si>
  <si>
    <t>tr-16-28214</t>
  </si>
  <si>
    <t>L-BOX-K/01</t>
  </si>
  <si>
    <t>tr-16-28210</t>
  </si>
  <si>
    <t>VR-BOX-I/07</t>
  </si>
  <si>
    <t>tr-16-26687</t>
  </si>
  <si>
    <t>tr-16-26688</t>
  </si>
  <si>
    <t>GFR-A/02</t>
  </si>
  <si>
    <t>R-BOX-M/06</t>
  </si>
  <si>
    <t>tr-16-22129</t>
  </si>
  <si>
    <t>tr-16-22127</t>
  </si>
  <si>
    <t>VR-BOX-B/06</t>
  </si>
  <si>
    <t>tr-16-26722</t>
  </si>
  <si>
    <t>P-BOX-F/09</t>
  </si>
  <si>
    <t>O-BOX-I/01</t>
  </si>
  <si>
    <t>W-BOX-O/09</t>
  </si>
  <si>
    <t>tr-16-13164</t>
  </si>
  <si>
    <t>tr-16-13165</t>
  </si>
  <si>
    <t>tr-16-13160</t>
  </si>
  <si>
    <t>VR-BOX-D/09</t>
  </si>
  <si>
    <t>tr-16-26724</t>
  </si>
  <si>
    <t>L-BOX-K/02</t>
  </si>
  <si>
    <t>tr-16-28265</t>
  </si>
  <si>
    <t>L-BOX-G/03</t>
  </si>
  <si>
    <t>GFR-C/01</t>
  </si>
  <si>
    <t>tr-16-28280</t>
  </si>
  <si>
    <t>tr-16-28279</t>
  </si>
  <si>
    <t>W-BOX-K/04</t>
  </si>
  <si>
    <t>tr-16-25042</t>
  </si>
  <si>
    <t>L-BOX-G/01</t>
  </si>
  <si>
    <t>tr-16-28190</t>
  </si>
  <si>
    <t>L-BOX-F/04</t>
  </si>
  <si>
    <t>tr-16-28191</t>
  </si>
  <si>
    <t>tr-16-28192</t>
  </si>
  <si>
    <t>ORANGE-A/00-C</t>
  </si>
  <si>
    <t>tr-16-25052</t>
  </si>
  <si>
    <t>L-BOX-G/05</t>
  </si>
  <si>
    <t>tr-16-28194</t>
  </si>
  <si>
    <t>tr-16-28200</t>
  </si>
  <si>
    <t>ORANGE-A/01-D</t>
  </si>
  <si>
    <t>tr-16-13878</t>
  </si>
  <si>
    <t>GFR-C/02</t>
  </si>
  <si>
    <t>tr-16-13879</t>
  </si>
  <si>
    <t>ORANGE-A/01-A</t>
  </si>
  <si>
    <t>tr-16-17146</t>
  </si>
  <si>
    <t>tr-16-21017</t>
  </si>
  <si>
    <t>tr-16-17149</t>
  </si>
  <si>
    <t>tr-16-21016</t>
  </si>
  <si>
    <t>tr-16-17151</t>
  </si>
  <si>
    <t>tr-16-28267</t>
  </si>
  <si>
    <t>tr-16-28268</t>
  </si>
  <si>
    <t>tr-16-25072</t>
  </si>
  <si>
    <t>tr-16-25073</t>
  </si>
  <si>
    <t>tr-16-28278</t>
  </si>
  <si>
    <t>VR-BOX-B/09</t>
  </si>
  <si>
    <t>tr-16-26784</t>
  </si>
  <si>
    <t>VR-BOX-E/08</t>
  </si>
  <si>
    <t>tr-16-26796</t>
  </si>
  <si>
    <t>RW-A/01</t>
  </si>
  <si>
    <t>tr-16-30636</t>
  </si>
  <si>
    <t>W-BOX-J/05</t>
  </si>
  <si>
    <t>W-BOX-N/08</t>
  </si>
  <si>
    <t>tr-16-28507</t>
  </si>
  <si>
    <t>tr-16-25558</t>
  </si>
  <si>
    <t>tr-16-28293</t>
  </si>
  <si>
    <t>L-BOX-H/04</t>
  </si>
  <si>
    <t>tr-16-28295</t>
  </si>
  <si>
    <t>R-BOX-E/02</t>
  </si>
  <si>
    <t>tr-16-14448</t>
  </si>
  <si>
    <t>VR-BOX-F/02</t>
  </si>
  <si>
    <t>tr-16-25094</t>
  </si>
  <si>
    <t>tr-16-23831</t>
  </si>
  <si>
    <t>L-BOX-H/01</t>
  </si>
  <si>
    <t>tr-16-28306</t>
  </si>
  <si>
    <t>tr-16-25096</t>
  </si>
  <si>
    <t>L-BOX-E/04</t>
  </si>
  <si>
    <t>tr-16-28307</t>
  </si>
  <si>
    <t>tr-16-25097</t>
  </si>
  <si>
    <t>L-BOX-G/04</t>
  </si>
  <si>
    <t>tr-16-28308</t>
  </si>
  <si>
    <t>P-BOX-N/02</t>
  </si>
  <si>
    <t>tr-16-27342</t>
  </si>
  <si>
    <t>#STG</t>
  </si>
  <si>
    <t>tr-16-29104</t>
  </si>
  <si>
    <t>ORANGE-C/00-C</t>
  </si>
  <si>
    <t>tr-16-29111</t>
  </si>
  <si>
    <t>ORANGE-B/02-D</t>
  </si>
  <si>
    <t>tr-16-29820</t>
  </si>
  <si>
    <t>ORANGE-B/00-A</t>
  </si>
  <si>
    <t>tr-16-26137</t>
  </si>
  <si>
    <t>W-BOX-K/07</t>
  </si>
  <si>
    <t>tr-16-29151</t>
  </si>
  <si>
    <t>O-BOX-N/05</t>
  </si>
  <si>
    <t>tr-16-30117</t>
  </si>
  <si>
    <t>tr-16-30168</t>
  </si>
  <si>
    <t>ORANGE-B/02</t>
  </si>
  <si>
    <t>tr-16-28904</t>
  </si>
  <si>
    <t>ORANGE-B/00-D</t>
  </si>
  <si>
    <t>tr-16-23583</t>
  </si>
  <si>
    <t>ORANGE-C/00-A</t>
  </si>
  <si>
    <t>tr-16-29363</t>
  </si>
  <si>
    <t>ORANGE-C/02</t>
  </si>
  <si>
    <t>tr-16-28910</t>
  </si>
  <si>
    <t>tr-16-28900</t>
  </si>
  <si>
    <t>tr-16-24434</t>
  </si>
  <si>
    <t>R-BOX-E/07</t>
  </si>
  <si>
    <t>tr-16-25850</t>
  </si>
  <si>
    <t>tr-16-29895</t>
  </si>
  <si>
    <t>ORANGE-B/01-B</t>
  </si>
  <si>
    <t>tr-16-29084</t>
  </si>
  <si>
    <t>W-BOX-P/07</t>
  </si>
  <si>
    <t>tr-16-23681</t>
  </si>
  <si>
    <t>O-BOX-N/02</t>
  </si>
  <si>
    <t>tr-16-30108</t>
  </si>
  <si>
    <t>tr-16-30109</t>
  </si>
  <si>
    <t>W-BOX-N/07</t>
  </si>
  <si>
    <t>tr-16-29748</t>
  </si>
  <si>
    <t>tr-16-30115</t>
  </si>
  <si>
    <t>ORANGE-C/01-B</t>
  </si>
  <si>
    <t>tr-16-21405</t>
  </si>
  <si>
    <t>RH-J/01</t>
  </si>
  <si>
    <t>tr-16-30399</t>
  </si>
  <si>
    <t>W-BOX-I/07</t>
  </si>
  <si>
    <t>tr-16-29830</t>
  </si>
  <si>
    <t>tr-16-29832</t>
  </si>
  <si>
    <t>ORANGE-C/01-A</t>
  </si>
  <si>
    <t>tr-16-30496</t>
  </si>
  <si>
    <t>ORANGE-C/01-C</t>
  </si>
  <si>
    <t>tr-16-30497</t>
  </si>
  <si>
    <t>tr-16-29378</t>
  </si>
  <si>
    <t>tr-16-24008</t>
  </si>
  <si>
    <t>ORANGE-A/02-B</t>
  </si>
  <si>
    <t>ORANGE-B/01-E</t>
  </si>
  <si>
    <t>tr-16-28924</t>
  </si>
  <si>
    <t>tr-16-28925</t>
  </si>
  <si>
    <t>tr-16-28926</t>
  </si>
  <si>
    <t>tr-16-28853</t>
  </si>
  <si>
    <t>O-BOX-M/07</t>
  </si>
  <si>
    <t>tr-16-27792</t>
  </si>
  <si>
    <t>ORANGE-B/01-C</t>
  </si>
  <si>
    <t>tr-16-25563</t>
  </si>
  <si>
    <t>tr-16-29350</t>
  </si>
  <si>
    <t>ORANGE-A/02-A</t>
  </si>
  <si>
    <t>tr-16-28955</t>
  </si>
  <si>
    <t>ORANGE-C/02-H</t>
  </si>
  <si>
    <t>tr-16-28460</t>
  </si>
  <si>
    <t>W-BOX-O/08</t>
  </si>
  <si>
    <t>RH-G/02</t>
  </si>
  <si>
    <t>tr-16-18407</t>
  </si>
  <si>
    <t>tr-16-24397</t>
  </si>
  <si>
    <t>tr-16-28943</t>
  </si>
  <si>
    <t>tr-16-28944</t>
  </si>
  <si>
    <t>ORANGE-A/02</t>
  </si>
  <si>
    <t>tr-16-27822</t>
  </si>
  <si>
    <t>tr-16-29750</t>
  </si>
  <si>
    <t>tr-16-29773</t>
  </si>
  <si>
    <t>tr-16-29783</t>
  </si>
  <si>
    <t>ORANGE-A/00</t>
  </si>
  <si>
    <t>tr-16-29778</t>
  </si>
  <si>
    <t>tr-16-29780</t>
  </si>
  <si>
    <t>tr-16-27943</t>
  </si>
  <si>
    <t>tr-16-27627</t>
  </si>
  <si>
    <t>tr-16-23101</t>
  </si>
  <si>
    <t>W-BOX-Q/08</t>
  </si>
  <si>
    <t>tr-16-30548</t>
  </si>
  <si>
    <t>tr-16-25488</t>
  </si>
  <si>
    <t>tr-16-29690</t>
  </si>
  <si>
    <t>ORANGE-A/01-C</t>
  </si>
  <si>
    <t>tr-16-29851</t>
  </si>
  <si>
    <t>W-BOX-Q/04</t>
  </si>
  <si>
    <t>tr-16-29852</t>
  </si>
  <si>
    <t>RH-F/03</t>
  </si>
  <si>
    <t>tr-16-24177</t>
  </si>
  <si>
    <t>RW-A/03</t>
  </si>
  <si>
    <t>tr-16-30667</t>
  </si>
  <si>
    <t>tr-16-30409</t>
  </si>
  <si>
    <t>GFR-A/01</t>
  </si>
  <si>
    <t>tr-16-30640</t>
  </si>
  <si>
    <t>tr-16-30641</t>
  </si>
  <si>
    <t>tr-16-29311</t>
  </si>
  <si>
    <t>tr-16-27784</t>
  </si>
  <si>
    <t>tr-16-30451</t>
  </si>
  <si>
    <t>tr-16-30465</t>
  </si>
  <si>
    <t>RH-E/02</t>
  </si>
  <si>
    <t>tr-16-28544</t>
  </si>
  <si>
    <t>tr-16-28415</t>
  </si>
  <si>
    <t>ORANGE-C-01/A</t>
  </si>
  <si>
    <t>tr-16-29720</t>
  </si>
  <si>
    <t>L-BOX-M/05</t>
  </si>
  <si>
    <t>tr-16-28621</t>
  </si>
  <si>
    <t>tr-16-29161</t>
  </si>
  <si>
    <t>W-BOX-G/06</t>
  </si>
  <si>
    <t>tr-16-18686</t>
  </si>
  <si>
    <t>R-BOX-M/02</t>
  </si>
  <si>
    <t>tr-16-28958</t>
  </si>
  <si>
    <t>tr-16-28959</t>
  </si>
  <si>
    <t>tr-16-28961</t>
  </si>
  <si>
    <t>tr-16-28963</t>
  </si>
  <si>
    <t>W-BOX-D/05</t>
  </si>
  <si>
    <t>RM-E/02</t>
  </si>
  <si>
    <t>tr-16-28964</t>
  </si>
  <si>
    <t>tr-16-26131</t>
  </si>
  <si>
    <t>tr-16-26130</t>
  </si>
  <si>
    <t>W-BOX-I/06</t>
  </si>
  <si>
    <t>tr-16-26133</t>
  </si>
  <si>
    <t>W-BOX-C/05</t>
  </si>
  <si>
    <t>L-BOX-I/06</t>
  </si>
  <si>
    <t>tr-16-28371</t>
  </si>
  <si>
    <t>tr-16-28374</t>
  </si>
  <si>
    <t>W-BOX-D/07</t>
  </si>
  <si>
    <t>tr-16-27434</t>
  </si>
  <si>
    <t>P-BOX-B/08</t>
  </si>
  <si>
    <t>tr-16-13643</t>
  </si>
  <si>
    <t>GFR-OHK</t>
  </si>
  <si>
    <t>tr-16-13645</t>
  </si>
  <si>
    <t>tr-16-27436</t>
  </si>
  <si>
    <t>W-BOX-B/02</t>
  </si>
  <si>
    <t>tr-16-16602</t>
  </si>
  <si>
    <t>tr-16-26143</t>
  </si>
  <si>
    <t>W-BOX-I/05</t>
  </si>
  <si>
    <t>tr-16-24749</t>
  </si>
  <si>
    <t>GFR-B/02</t>
  </si>
  <si>
    <t>R-BOX-M/04</t>
  </si>
  <si>
    <t>tr-16-28974</t>
  </si>
  <si>
    <t>tr-16-28970</t>
  </si>
  <si>
    <t>tr-16-28971</t>
  </si>
  <si>
    <t>tr-16-28972</t>
  </si>
  <si>
    <t>VR-BOX-N/06</t>
  </si>
  <si>
    <t>tr-16-28876</t>
  </si>
  <si>
    <t>W-BOX-M/07</t>
  </si>
  <si>
    <t>tr-16-28877</t>
  </si>
  <si>
    <t>W-BOX-E/06</t>
  </si>
  <si>
    <t>tr-16-28880</t>
  </si>
  <si>
    <t>L-BOX-A/02</t>
  </si>
  <si>
    <t>tr-16-28630</t>
  </si>
  <si>
    <t>O-BOX-F/03</t>
  </si>
  <si>
    <t>tr-16-28632</t>
  </si>
  <si>
    <t>RM-E/01</t>
  </si>
  <si>
    <t>tr-16-29816</t>
  </si>
  <si>
    <t>W-BOX-G/07</t>
  </si>
  <si>
    <t>tr-16-27430</t>
  </si>
  <si>
    <t>tr-16-27454</t>
  </si>
  <si>
    <t>ORANGE-C/02-B</t>
  </si>
  <si>
    <t>tr-16-27458</t>
  </si>
  <si>
    <t>tr-16-28403</t>
  </si>
  <si>
    <t>tr-16-28407</t>
  </si>
  <si>
    <t>tr-16-26307</t>
  </si>
  <si>
    <t>W-BOX-N/03</t>
  </si>
  <si>
    <t>tr-16-27969</t>
  </si>
  <si>
    <t>R-BOX-K/07</t>
  </si>
  <si>
    <t>W-BOX-J/07</t>
  </si>
  <si>
    <t>tr-16-27971</t>
  </si>
  <si>
    <t>tr-16-28978</t>
  </si>
  <si>
    <t>W-BOX-A/08</t>
  </si>
  <si>
    <t>tr-16-28980</t>
  </si>
  <si>
    <t>tr-16-28981</t>
  </si>
  <si>
    <t>W-BOX-Q/07</t>
  </si>
  <si>
    <t>tr-16-30526</t>
  </si>
  <si>
    <t>W-BOX-M/03</t>
  </si>
  <si>
    <t>tr-16-27974</t>
  </si>
  <si>
    <t>P-BOX-N/03</t>
  </si>
  <si>
    <t>tr-16-29794</t>
  </si>
  <si>
    <t>GFR-A/00-B</t>
  </si>
  <si>
    <t>tr-16-23521</t>
  </si>
  <si>
    <t>W-BOX-H/07</t>
  </si>
  <si>
    <t>tr-16-27460</t>
  </si>
  <si>
    <t>O-BOX-G/04</t>
  </si>
  <si>
    <t>tr-16-30180</t>
  </si>
  <si>
    <t>R-BOX-M/08</t>
  </si>
  <si>
    <t>tr-16-23541</t>
  </si>
  <si>
    <t>tr-16-23563</t>
  </si>
  <si>
    <t>tr-16-30157</t>
  </si>
  <si>
    <t>R-BOX-H/04</t>
  </si>
  <si>
    <t>tr-16-28469</t>
  </si>
  <si>
    <t>L-BOX-G/06</t>
  </si>
  <si>
    <t>tr-16-28342</t>
  </si>
  <si>
    <t>P-BOX-F/06</t>
  </si>
  <si>
    <t>tr-16-25550</t>
  </si>
  <si>
    <t>P-BOX-N/09</t>
  </si>
  <si>
    <t>tr-16-27588</t>
  </si>
  <si>
    <t>L-BOX-M/03</t>
  </si>
  <si>
    <t>tr-16-28646</t>
  </si>
  <si>
    <t>O-BOX-M/03</t>
  </si>
  <si>
    <t>tr-16-30468</t>
  </si>
  <si>
    <t>RM-A/01</t>
  </si>
  <si>
    <t>tr-16-25004</t>
  </si>
  <si>
    <t>P-BOX-L/04</t>
  </si>
  <si>
    <t>tr-16-30019</t>
  </si>
  <si>
    <t>RM-D/02</t>
  </si>
  <si>
    <t>tr-16-27333</t>
  </si>
  <si>
    <t>R-BOX-L/07</t>
  </si>
  <si>
    <t>tr-16-25537</t>
  </si>
  <si>
    <t>ORANGE-C/02-C</t>
  </si>
  <si>
    <t>tr-16-30438</t>
  </si>
  <si>
    <t>tr-16-25863</t>
  </si>
  <si>
    <t>tr-16-28993</t>
  </si>
  <si>
    <t>W-BOX-L/02</t>
  </si>
  <si>
    <t>tr-16-30583</t>
  </si>
  <si>
    <t>O-BOX-E/07</t>
  </si>
  <si>
    <t>tr-16-23037</t>
  </si>
  <si>
    <t>P-BOX-K/05</t>
  </si>
  <si>
    <t>tr-16-29792</t>
  </si>
  <si>
    <t>O-BOX-M/04</t>
  </si>
  <si>
    <t>tr-16-20938</t>
  </si>
  <si>
    <t>W-BOX-F/07</t>
  </si>
  <si>
    <t>tr-16-23768</t>
  </si>
  <si>
    <t>RH-A/01</t>
  </si>
  <si>
    <t>tr-16-10277</t>
  </si>
  <si>
    <t>RH-G/00</t>
  </si>
  <si>
    <t>tr-16-20774</t>
  </si>
  <si>
    <t>RH-G/01</t>
  </si>
  <si>
    <t>tr-16-20775</t>
  </si>
  <si>
    <t>W-BOX-Q/06</t>
  </si>
  <si>
    <t>tr-16-22874</t>
  </si>
  <si>
    <t>W-BOX-D/06</t>
  </si>
  <si>
    <t>P-BOX-B/05</t>
  </si>
  <si>
    <t>tr-16-19094</t>
  </si>
  <si>
    <t>tr-16-25592</t>
  </si>
  <si>
    <t>R-BOX-L/09</t>
  </si>
  <si>
    <t>tr-16-25601</t>
  </si>
  <si>
    <t>tr-16-23930</t>
  </si>
  <si>
    <t>R-BOX-G/05</t>
  </si>
  <si>
    <t>tr-16-27801</t>
  </si>
  <si>
    <t>RH-E/03</t>
  </si>
  <si>
    <t>RH-E/01</t>
  </si>
  <si>
    <t>W-BOX-Q/01</t>
  </si>
  <si>
    <t>tr-16-18490</t>
  </si>
  <si>
    <t>tr-16-18491</t>
  </si>
  <si>
    <t>tr-16-23321</t>
  </si>
  <si>
    <t>RM-F/03</t>
  </si>
  <si>
    <t>tr-16-22386</t>
  </si>
  <si>
    <t>tr-16-24359</t>
  </si>
  <si>
    <t>tr-16-21289</t>
  </si>
  <si>
    <t>RH-C/03</t>
  </si>
  <si>
    <t>tr-16-12656</t>
  </si>
  <si>
    <t>tr-16-12657</t>
  </si>
  <si>
    <t>GFR-A/00</t>
  </si>
  <si>
    <t>tr-16-15912</t>
  </si>
  <si>
    <t>tr-16-15913</t>
  </si>
  <si>
    <t>tr-16-15914</t>
  </si>
  <si>
    <t>GFR-B/00</t>
  </si>
  <si>
    <t>tr-16-12654</t>
  </si>
  <si>
    <t>L-BOX-H/08</t>
  </si>
  <si>
    <t>tr-16-28410</t>
  </si>
  <si>
    <t>tr-16-20876</t>
  </si>
  <si>
    <t>GFR</t>
  </si>
  <si>
    <t>tr-16-26079</t>
  </si>
  <si>
    <t>tr-16-18952</t>
  </si>
  <si>
    <t>RH-B/00</t>
  </si>
  <si>
    <t>tr-16-10304</t>
  </si>
  <si>
    <t>VR-BOX-E/06</t>
  </si>
  <si>
    <t>VR-BOX-H/07</t>
  </si>
  <si>
    <t>tr-16-15329</t>
  </si>
  <si>
    <t>tr-16-14126</t>
  </si>
  <si>
    <t>R-BOX-J/02</t>
  </si>
  <si>
    <t>tr-16-25759</t>
  </si>
  <si>
    <t>RH-B/02</t>
  </si>
  <si>
    <t>tr-16-10308</t>
  </si>
  <si>
    <t>RH-K/02</t>
  </si>
  <si>
    <t>tr-16-25760</t>
  </si>
  <si>
    <t>O-BOX-N/04</t>
  </si>
  <si>
    <t>tr-16-28451</t>
  </si>
  <si>
    <t>L-BOX-J/05</t>
  </si>
  <si>
    <t>tr-16-28704</t>
  </si>
  <si>
    <t>tr-16-28056</t>
  </si>
  <si>
    <t>tr-16-28070</t>
  </si>
  <si>
    <t>L-BOX-C/06</t>
  </si>
  <si>
    <t>L-BOX-D/05</t>
  </si>
  <si>
    <t>tr-16-28073</t>
  </si>
  <si>
    <t>tr-16-28074</t>
  </si>
  <si>
    <t>tr-16-28075</t>
  </si>
  <si>
    <t>P-BOX-M/04</t>
  </si>
  <si>
    <t>tr-16-29993</t>
  </si>
  <si>
    <t>GFR-C/03</t>
  </si>
  <si>
    <t>tr-16-29409</t>
  </si>
  <si>
    <t>tr-16-28115</t>
  </si>
  <si>
    <t>tr-16-28136</t>
  </si>
  <si>
    <t>VR-BOX-B/04</t>
  </si>
  <si>
    <t>tr-16-29593</t>
  </si>
  <si>
    <t>tr-16-29625</t>
  </si>
  <si>
    <t>P-BOX-G/01</t>
  </si>
  <si>
    <t>tr-16-16318</t>
  </si>
  <si>
    <t>O-BOX-H/06</t>
  </si>
  <si>
    <t>tr-16-26051</t>
  </si>
  <si>
    <t>tr-16-24736</t>
  </si>
  <si>
    <t>VR-BOX-H/06</t>
  </si>
  <si>
    <t>tr-16-30643</t>
  </si>
  <si>
    <t>VR-BOX-G/07</t>
  </si>
  <si>
    <t>tr-16-30646</t>
  </si>
  <si>
    <t>tr-16-30644</t>
  </si>
  <si>
    <t>tr-16-30648</t>
  </si>
  <si>
    <t>VR-BOX-G/05</t>
  </si>
  <si>
    <t>tr-16-30642</t>
  </si>
  <si>
    <t>ORANGE-B/02-B</t>
  </si>
  <si>
    <t>tr-16-29001</t>
  </si>
  <si>
    <t>tr-16-29002</t>
  </si>
  <si>
    <t>tr-16-29003</t>
  </si>
  <si>
    <t>W-BOX-G/03</t>
  </si>
  <si>
    <t>tr-16-27330</t>
  </si>
  <si>
    <t>P-BOX-K/07</t>
  </si>
  <si>
    <t>tr-16-29885</t>
  </si>
  <si>
    <t>W-BOX-A/04</t>
  </si>
  <si>
    <t>tr-16-25895</t>
  </si>
  <si>
    <t>O-BOX-E/09</t>
  </si>
  <si>
    <t>tr-16-24520</t>
  </si>
  <si>
    <t>tr-16-24522</t>
  </si>
  <si>
    <t>tr-16-23401</t>
  </si>
  <si>
    <t>tr-16-22244</t>
  </si>
  <si>
    <t>VR-BOX-J/08</t>
  </si>
  <si>
    <t>tr-16-21030</t>
  </si>
  <si>
    <t>tr-16-21988</t>
  </si>
  <si>
    <t>RW-A/02</t>
  </si>
  <si>
    <t>tr-16-22256</t>
  </si>
  <si>
    <t>tr-16-27608</t>
  </si>
  <si>
    <t>tr-16-27609</t>
  </si>
  <si>
    <t>tr-16-29036</t>
  </si>
  <si>
    <t>O-BOX-P/03</t>
  </si>
  <si>
    <t>tr-16-22014</t>
  </si>
  <si>
    <t>RH-J/00</t>
  </si>
  <si>
    <t>tr-16-22021</t>
  </si>
  <si>
    <t>tr-16-22022</t>
  </si>
  <si>
    <t>VR-BOX-L/08</t>
  </si>
  <si>
    <t>tr-16-22026</t>
  </si>
  <si>
    <t>tr-16-18505</t>
  </si>
  <si>
    <t>RH-J/03</t>
  </si>
  <si>
    <t>ORANGE-C/00-D</t>
  </si>
  <si>
    <t>tr-16-25024</t>
  </si>
  <si>
    <t>tr-16-20945</t>
  </si>
  <si>
    <t>tr-16-20944</t>
  </si>
  <si>
    <t>tr-16-20946</t>
  </si>
  <si>
    <t>tr-16-22260</t>
  </si>
  <si>
    <t>tr-16-28414</t>
  </si>
  <si>
    <t>W-BOX-A/06</t>
  </si>
  <si>
    <t>tr-16-14754</t>
  </si>
  <si>
    <t>O-BOX-J/07</t>
  </si>
  <si>
    <t>tr-16-14756</t>
  </si>
  <si>
    <t>RH-J/02</t>
  </si>
  <si>
    <t>tr-16-20612</t>
  </si>
  <si>
    <t>tr-16-20613</t>
  </si>
  <si>
    <t>tr-16-22263</t>
  </si>
  <si>
    <t>RW-A/00</t>
  </si>
  <si>
    <t>tr-16-26382</t>
  </si>
  <si>
    <t>tr-16-20616</t>
  </si>
  <si>
    <t>W-BOX-C/07</t>
  </si>
  <si>
    <t>tr-16-29023</t>
  </si>
  <si>
    <t>tr-16-22269</t>
  </si>
  <si>
    <t>RM-E/03</t>
  </si>
  <si>
    <t>RW-B/03</t>
  </si>
  <si>
    <t>W-BOX-Q/05</t>
  </si>
  <si>
    <t>tr-16-24440</t>
  </si>
  <si>
    <t>tr-16-24441</t>
  </si>
  <si>
    <t>tr-16-22270</t>
  </si>
  <si>
    <t>tr-16-29025</t>
  </si>
  <si>
    <t>tr-16-22271</t>
  </si>
  <si>
    <t>tr-16-29028</t>
  </si>
  <si>
    <t>tr-16-22272</t>
  </si>
  <si>
    <t>RH-I/00-3</t>
  </si>
  <si>
    <t>tr-16-27233</t>
  </si>
  <si>
    <t>tr-16-25507</t>
  </si>
  <si>
    <t>ORANGE-B/02-C</t>
  </si>
  <si>
    <t>tr-16-24473</t>
  </si>
  <si>
    <t>tr-16-24558</t>
  </si>
  <si>
    <t>tr-16-30615</t>
  </si>
  <si>
    <t>tr-16-30616</t>
  </si>
  <si>
    <t>tr-16-20626</t>
  </si>
  <si>
    <t>RH-K/00-11</t>
  </si>
  <si>
    <t>tr-16-27816</t>
  </si>
  <si>
    <t>tr-16-27254</t>
  </si>
  <si>
    <t>tr-16-27265</t>
  </si>
  <si>
    <t>ORANGE-C03</t>
  </si>
  <si>
    <t>tr-16-29056</t>
  </si>
  <si>
    <t>RM-A/01-3</t>
  </si>
  <si>
    <t>tr-16-29316</t>
  </si>
  <si>
    <t>RM-B/00</t>
  </si>
  <si>
    <t>tr-16-24539</t>
  </si>
  <si>
    <t>RH-K/00-7</t>
  </si>
  <si>
    <t>tr-16-27253</t>
  </si>
  <si>
    <t>RH-K/00-9</t>
  </si>
  <si>
    <t>tr-16-27262</t>
  </si>
  <si>
    <t>RH-J/00-1</t>
  </si>
  <si>
    <t>tr-16-24468</t>
  </si>
  <si>
    <t>tr-16-24513</t>
  </si>
  <si>
    <t>tr-16-27267</t>
  </si>
  <si>
    <t>RH-F/01-3</t>
  </si>
  <si>
    <t>tr-16-24547</t>
  </si>
  <si>
    <t>tr-16-30426</t>
  </si>
  <si>
    <t>tr-16-25502</t>
  </si>
  <si>
    <t>tr-16-30621</t>
  </si>
  <si>
    <t>D</t>
  </si>
  <si>
    <t>U</t>
  </si>
  <si>
    <t>95+</t>
  </si>
  <si>
    <t>98+</t>
  </si>
  <si>
    <t>96+</t>
  </si>
  <si>
    <t>97+</t>
  </si>
  <si>
    <t>(95-96)+</t>
  </si>
  <si>
    <t>(97-99)</t>
  </si>
  <si>
    <t>(95-97)</t>
  </si>
  <si>
    <t>(96-98)</t>
  </si>
  <si>
    <t>(96-97)</t>
  </si>
  <si>
    <t>(97-100)</t>
  </si>
  <si>
    <t>(98-100)</t>
  </si>
  <si>
    <t>(95-96)</t>
  </si>
  <si>
    <t>98/99/100</t>
  </si>
  <si>
    <t>98/97+/100</t>
  </si>
  <si>
    <t>ROBERT PARKER</t>
  </si>
  <si>
    <t>Punkte</t>
  </si>
  <si>
    <t>€ / Punkt</t>
  </si>
  <si>
    <t>(99-100)</t>
  </si>
  <si>
    <t>auf Basis 0,75L</t>
  </si>
  <si>
    <t>Assortement (je 1* La Joie, Le Desir, La Muse) - OHK3</t>
  </si>
  <si>
    <t>STAND: 19.04.2023</t>
  </si>
  <si>
    <t>Parker-Punkte-Preisindex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</si>
</sst>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  <numFmt numFmtId="167" formatCode="#,##0.00\ &quot;€&quot;"/>
  </numFmts>
  <fonts count="41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2"/>
      <color rgb="FF0000FF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/>
      <top style="thin">
        <color auto="1"/>
      </top>
      <bottom style="medium">
        <color indexed="64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/>
      <top/>
      <bottom style="thin">
        <color auto="1"/>
      </bottom>
      <diagonal/>
    </border>
  </borders>
  <cellStyleXfs count="6">
    <xf numFmtId="0" fontId="0" fillId="0" borderId="0"/>
    <xf numFmtId="164" fontId="20" fillId="0" borderId="0" applyBorder="0" applyProtection="0"/>
    <xf numFmtId="0" fontId="7" fillId="0" borderId="0" applyBorder="0" applyProtection="0"/>
    <xf numFmtId="0" fontId="2" fillId="0" borderId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64" fontId="14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/>
    <xf numFmtId="0" fontId="19" fillId="0" borderId="37" xfId="0" applyFont="1" applyBorder="1"/>
    <xf numFmtId="0" fontId="19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/>
    </xf>
    <xf numFmtId="0" fontId="19" fillId="3" borderId="38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49" fontId="15" fillId="0" borderId="37" xfId="1" applyNumberFormat="1" applyFont="1" applyBorder="1" applyAlignment="1" applyProtection="1">
      <alignment horizontal="center" vertical="center"/>
    </xf>
    <xf numFmtId="164" fontId="18" fillId="6" borderId="41" xfId="1" applyFont="1" applyFill="1" applyBorder="1" applyAlignment="1" applyProtection="1">
      <alignment horizontal="right" vertical="center"/>
    </xf>
    <xf numFmtId="164" fontId="19" fillId="3" borderId="40" xfId="1" applyFont="1" applyFill="1" applyBorder="1" applyAlignment="1" applyProtection="1">
      <alignment horizontal="right" vertical="center"/>
    </xf>
    <xf numFmtId="49" fontId="19" fillId="8" borderId="42" xfId="1" applyNumberFormat="1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horizontal="center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8" fillId="4" borderId="82" xfId="0" applyFont="1" applyFill="1" applyBorder="1" applyAlignment="1">
      <alignment horizontal="center" vertical="center" wrapText="1"/>
    </xf>
    <xf numFmtId="0" fontId="38" fillId="4" borderId="83" xfId="0" applyFont="1" applyFill="1" applyBorder="1" applyAlignment="1">
      <alignment horizontal="center" vertical="center" wrapText="1"/>
    </xf>
    <xf numFmtId="49" fontId="35" fillId="0" borderId="41" xfId="1" applyNumberFormat="1" applyFont="1" applyBorder="1" applyAlignment="1" applyProtection="1">
      <alignment horizontal="center" vertical="center"/>
    </xf>
    <xf numFmtId="0" fontId="3" fillId="5" borderId="84" xfId="0" applyFont="1" applyFill="1" applyBorder="1" applyAlignment="1">
      <alignment horizontal="center" vertical="center"/>
    </xf>
    <xf numFmtId="164" fontId="0" fillId="6" borderId="84" xfId="0" applyNumberFormat="1" applyFill="1" applyBorder="1" applyAlignment="1">
      <alignment horizontal="center" vertical="center"/>
    </xf>
    <xf numFmtId="164" fontId="3" fillId="3" borderId="85" xfId="0" applyNumberFormat="1" applyFont="1" applyFill="1" applyBorder="1" applyAlignment="1">
      <alignment horizontal="center" vertical="center"/>
    </xf>
    <xf numFmtId="0" fontId="3" fillId="5" borderId="86" xfId="0" applyFon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/>
    </xf>
    <xf numFmtId="164" fontId="3" fillId="3" borderId="87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0" fillId="14" borderId="0" xfId="0" applyFill="1"/>
    <xf numFmtId="0" fontId="0" fillId="14" borderId="0" xfId="0" applyFill="1" applyAlignment="1">
      <alignment vertical="center"/>
    </xf>
    <xf numFmtId="0" fontId="21" fillId="0" borderId="2" xfId="0" applyFont="1" applyBorder="1" applyAlignment="1">
      <alignment horizontal="right" vertical="center"/>
    </xf>
    <xf numFmtId="0" fontId="23" fillId="14" borderId="0" xfId="0" applyFont="1" applyFill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1" fillId="10" borderId="8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55" xfId="0" applyFont="1" applyFill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7" fillId="14" borderId="0" xfId="0" applyFont="1" applyFill="1" applyAlignment="1">
      <alignment horizontal="left" vertical="center"/>
    </xf>
    <xf numFmtId="0" fontId="28" fillId="14" borderId="0" xfId="0" applyFont="1" applyFill="1" applyAlignment="1">
      <alignment horizontal="right" vertical="center"/>
    </xf>
    <xf numFmtId="2" fontId="29" fillId="14" borderId="0" xfId="0" applyNumberFormat="1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1" fillId="14" borderId="0" xfId="0" applyFont="1" applyFill="1" applyAlignment="1">
      <alignment horizontal="center" vertical="center"/>
    </xf>
    <xf numFmtId="0" fontId="31" fillId="14" borderId="0" xfId="0" applyFont="1" applyFill="1" applyAlignment="1">
      <alignment vertical="center"/>
    </xf>
    <xf numFmtId="0" fontId="0" fillId="13" borderId="20" xfId="0" applyFill="1" applyBorder="1" applyAlignment="1">
      <alignment vertical="center"/>
    </xf>
    <xf numFmtId="0" fontId="21" fillId="13" borderId="22" xfId="0" applyFont="1" applyFill="1" applyBorder="1" applyAlignment="1">
      <alignment vertical="center"/>
    </xf>
    <xf numFmtId="0" fontId="0" fillId="13" borderId="22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166" fontId="21" fillId="13" borderId="20" xfId="1" applyNumberFormat="1" applyFont="1" applyFill="1" applyBorder="1" applyAlignment="1">
      <alignment horizontal="center" vertical="center"/>
    </xf>
    <xf numFmtId="166" fontId="21" fillId="13" borderId="22" xfId="1" applyNumberFormat="1" applyFont="1" applyFill="1" applyBorder="1" applyAlignment="1">
      <alignment horizontal="center" vertical="center"/>
    </xf>
    <xf numFmtId="166" fontId="21" fillId="13" borderId="23" xfId="1" applyNumberFormat="1" applyFont="1" applyFill="1" applyBorder="1" applyAlignment="1">
      <alignment horizontal="center" vertical="center"/>
    </xf>
    <xf numFmtId="0" fontId="21" fillId="10" borderId="71" xfId="0" applyFont="1" applyFill="1" applyBorder="1" applyAlignment="1">
      <alignment horizontal="center" vertical="center"/>
    </xf>
    <xf numFmtId="0" fontId="21" fillId="10" borderId="22" xfId="0" applyFont="1" applyFill="1" applyBorder="1" applyAlignment="1">
      <alignment horizontal="center" vertical="center"/>
    </xf>
    <xf numFmtId="0" fontId="24" fillId="10" borderId="22" xfId="0" applyFont="1" applyFill="1" applyBorder="1" applyAlignment="1">
      <alignment horizontal="center" vertical="center" wrapText="1"/>
    </xf>
    <xf numFmtId="0" fontId="24" fillId="10" borderId="72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32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0" fillId="0" borderId="39" xfId="0" applyBorder="1" applyAlignment="1">
      <alignment horizontal="center" vertical="center" wrapText="1"/>
    </xf>
    <xf numFmtId="166" fontId="21" fillId="9" borderId="17" xfId="0" applyNumberFormat="1" applyFont="1" applyFill="1" applyBorder="1" applyAlignment="1">
      <alignment horizontal="center" vertical="center"/>
    </xf>
    <xf numFmtId="166" fontId="21" fillId="9" borderId="18" xfId="0" applyNumberFormat="1" applyFont="1" applyFill="1" applyBorder="1" applyAlignment="1">
      <alignment horizontal="center" vertical="center"/>
    </xf>
    <xf numFmtId="166" fontId="21" fillId="9" borderId="19" xfId="0" applyNumberFormat="1" applyFont="1" applyFill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33" fillId="11" borderId="73" xfId="0" applyFont="1" applyFill="1" applyBorder="1" applyAlignment="1">
      <alignment horizontal="center" vertical="center"/>
    </xf>
    <xf numFmtId="0" fontId="33" fillId="11" borderId="18" xfId="0" applyFont="1" applyFill="1" applyBorder="1" applyAlignment="1">
      <alignment horizontal="center" vertical="center"/>
    </xf>
    <xf numFmtId="43" fontId="34" fillId="12" borderId="74" xfId="0" applyNumberFormat="1" applyFont="1" applyFill="1" applyBorder="1" applyAlignment="1">
      <alignment horizontal="center" vertical="center"/>
    </xf>
    <xf numFmtId="43" fontId="33" fillId="9" borderId="75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32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1" fillId="0" borderId="76" xfId="0" applyFont="1" applyBorder="1" applyAlignment="1">
      <alignment vertical="center"/>
    </xf>
    <xf numFmtId="166" fontId="21" fillId="9" borderId="20" xfId="0" applyNumberFormat="1" applyFont="1" applyFill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33" fillId="11" borderId="77" xfId="0" applyFont="1" applyFill="1" applyBorder="1" applyAlignment="1">
      <alignment horizontal="center" vertical="center"/>
    </xf>
    <xf numFmtId="0" fontId="33" fillId="11" borderId="78" xfId="0" applyFont="1" applyFill="1" applyBorder="1" applyAlignment="1">
      <alignment horizontal="center" vertical="center"/>
    </xf>
    <xf numFmtId="43" fontId="34" fillId="12" borderId="79" xfId="0" applyNumberFormat="1" applyFont="1" applyFill="1" applyBorder="1" applyAlignment="1">
      <alignment horizontal="center" vertical="center"/>
    </xf>
    <xf numFmtId="43" fontId="33" fillId="9" borderId="80" xfId="0" applyNumberFormat="1" applyFont="1" applyFill="1" applyBorder="1" applyAlignment="1">
      <alignment horizontal="center" vertical="center"/>
    </xf>
    <xf numFmtId="0" fontId="17" fillId="0" borderId="90" xfId="0" applyFont="1" applyBorder="1" applyAlignment="1">
      <alignment vertical="center"/>
    </xf>
    <xf numFmtId="0" fontId="17" fillId="0" borderId="91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8" fillId="0" borderId="90" xfId="0" applyFont="1" applyBorder="1" applyAlignment="1">
      <alignment vertical="center"/>
    </xf>
    <xf numFmtId="0" fontId="18" fillId="0" borderId="91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9" fillId="0" borderId="90" xfId="0" applyFont="1" applyBorder="1"/>
    <xf numFmtId="0" fontId="19" fillId="0" borderId="91" xfId="0" applyFont="1" applyBorder="1"/>
    <xf numFmtId="0" fontId="19" fillId="0" borderId="31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/>
    </xf>
    <xf numFmtId="0" fontId="19" fillId="3" borderId="31" xfId="0" applyFont="1" applyFill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49" fontId="15" fillId="0" borderId="91" xfId="1" applyNumberFormat="1" applyFont="1" applyBorder="1" applyAlignment="1" applyProtection="1">
      <alignment horizontal="center" vertical="center"/>
    </xf>
    <xf numFmtId="164" fontId="18" fillId="6" borderId="92" xfId="1" applyFont="1" applyFill="1" applyBorder="1" applyAlignment="1" applyProtection="1">
      <alignment horizontal="right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35" fillId="0" borderId="92" xfId="1" applyNumberFormat="1" applyFont="1" applyBorder="1" applyAlignment="1" applyProtection="1">
      <alignment horizontal="center" vertical="center"/>
    </xf>
    <xf numFmtId="164" fontId="19" fillId="3" borderId="92" xfId="1" applyFont="1" applyFill="1" applyBorder="1" applyAlignment="1" applyProtection="1">
      <alignment horizontal="right" vertical="center"/>
    </xf>
    <xf numFmtId="49" fontId="19" fillId="8" borderId="99" xfId="1" applyNumberFormat="1" applyFont="1" applyFill="1" applyBorder="1" applyAlignment="1" applyProtection="1">
      <alignment horizontal="center" vertical="center"/>
    </xf>
    <xf numFmtId="0" fontId="19" fillId="5" borderId="100" xfId="0" applyFont="1" applyFill="1" applyBorder="1" applyAlignment="1">
      <alignment horizontal="center" vertical="center"/>
    </xf>
    <xf numFmtId="164" fontId="18" fillId="6" borderId="92" xfId="0" applyNumberFormat="1" applyFont="1" applyFill="1" applyBorder="1" applyAlignment="1">
      <alignment horizontal="center" vertical="center"/>
    </xf>
    <xf numFmtId="164" fontId="19" fillId="3" borderId="93" xfId="0" applyNumberFormat="1" applyFont="1" applyFill="1" applyBorder="1" applyAlignment="1">
      <alignment horizontal="center" vertical="center"/>
    </xf>
    <xf numFmtId="167" fontId="19" fillId="8" borderId="43" xfId="1" applyNumberFormat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167" fontId="19" fillId="8" borderId="99" xfId="1" applyNumberFormat="1" applyFont="1" applyFill="1" applyBorder="1" applyAlignment="1" applyProtection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18" fillId="0" borderId="96" xfId="0" applyFont="1" applyBorder="1" applyAlignment="1">
      <alignment vertical="center"/>
    </xf>
    <xf numFmtId="0" fontId="18" fillId="0" borderId="97" xfId="0" applyFont="1" applyBorder="1" applyAlignment="1">
      <alignment vertical="center"/>
    </xf>
    <xf numFmtId="0" fontId="18" fillId="0" borderId="98" xfId="0" applyFont="1" applyBorder="1" applyAlignment="1">
      <alignment vertical="center"/>
    </xf>
    <xf numFmtId="0" fontId="19" fillId="0" borderId="96" xfId="0" applyFont="1" applyBorder="1"/>
    <xf numFmtId="0" fontId="19" fillId="0" borderId="97" xfId="0" applyFont="1" applyBorder="1"/>
    <xf numFmtId="0" fontId="19" fillId="0" borderId="98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/>
    </xf>
    <xf numFmtId="0" fontId="19" fillId="3" borderId="98" xfId="0" applyFont="1" applyFill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49" fontId="15" fillId="0" borderId="97" xfId="1" applyNumberFormat="1" applyFont="1" applyBorder="1" applyAlignment="1" applyProtection="1">
      <alignment horizontal="center" vertical="center"/>
    </xf>
    <xf numFmtId="164" fontId="19" fillId="3" borderId="41" xfId="1" applyFont="1" applyFill="1" applyBorder="1" applyAlignment="1" applyProtection="1">
      <alignment horizontal="right" vertical="center"/>
    </xf>
    <xf numFmtId="49" fontId="19" fillId="8" borderId="109" xfId="1" applyNumberFormat="1" applyFont="1" applyFill="1" applyBorder="1" applyAlignment="1" applyProtection="1">
      <alignment horizontal="center" vertical="center"/>
    </xf>
    <xf numFmtId="167" fontId="19" fillId="8" borderId="110" xfId="1" applyNumberFormat="1" applyFont="1" applyFill="1" applyBorder="1" applyAlignment="1" applyProtection="1">
      <alignment horizontal="center" vertical="center"/>
    </xf>
    <xf numFmtId="0" fontId="19" fillId="5" borderId="110" xfId="0" applyFont="1" applyFill="1" applyBorder="1" applyAlignment="1">
      <alignment horizontal="center" vertical="center"/>
    </xf>
    <xf numFmtId="164" fontId="18" fillId="6" borderId="41" xfId="0" applyNumberFormat="1" applyFont="1" applyFill="1" applyBorder="1" applyAlignment="1">
      <alignment horizontal="center" vertical="center"/>
    </xf>
    <xf numFmtId="164" fontId="19" fillId="3" borderId="75" xfId="0" applyNumberFormat="1" applyFont="1" applyFill="1" applyBorder="1" applyAlignment="1">
      <alignment horizontal="center" vertical="center"/>
    </xf>
    <xf numFmtId="167" fontId="19" fillId="8" borderId="100" xfId="1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9" fillId="2" borderId="95" xfId="0" applyFont="1" applyFill="1" applyBorder="1" applyAlignment="1">
      <alignment horizontal="center" vertical="center"/>
    </xf>
    <xf numFmtId="0" fontId="39" fillId="2" borderId="94" xfId="0" applyFont="1" applyFill="1" applyBorder="1" applyAlignment="1">
      <alignment horizontal="center" vertical="center"/>
    </xf>
    <xf numFmtId="0" fontId="3" fillId="2" borderId="95" xfId="0" applyFont="1" applyFill="1" applyBorder="1" applyAlignment="1">
      <alignment horizontal="center" vertical="center"/>
    </xf>
    <xf numFmtId="0" fontId="3" fillId="2" borderId="106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10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102" xfId="0" applyFont="1" applyFill="1" applyBorder="1" applyAlignment="1">
      <alignment horizontal="center" vertical="center"/>
    </xf>
    <xf numFmtId="0" fontId="3" fillId="4" borderId="103" xfId="0" applyFont="1" applyFill="1" applyBorder="1" applyAlignment="1">
      <alignment horizontal="center" vertical="center"/>
    </xf>
    <xf numFmtId="0" fontId="3" fillId="4" borderId="104" xfId="0" applyFont="1" applyFill="1" applyBorder="1" applyAlignment="1">
      <alignment horizontal="center" vertical="center"/>
    </xf>
    <xf numFmtId="0" fontId="3" fillId="4" borderId="10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1" fillId="10" borderId="68" xfId="0" applyFont="1" applyFill="1" applyBorder="1" applyAlignment="1">
      <alignment horizontal="center" vertical="center"/>
    </xf>
    <xf numFmtId="0" fontId="21" fillId="10" borderId="69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/>
    </xf>
    <xf numFmtId="0" fontId="21" fillId="11" borderId="58" xfId="0" applyFont="1" applyFill="1" applyBorder="1" applyAlignment="1">
      <alignment horizontal="center" vertical="center"/>
    </xf>
    <xf numFmtId="0" fontId="21" fillId="11" borderId="64" xfId="0" applyFont="1" applyFill="1" applyBorder="1" applyAlignment="1">
      <alignment horizontal="center" vertical="center"/>
    </xf>
    <xf numFmtId="43" fontId="0" fillId="12" borderId="57" xfId="0" applyNumberFormat="1" applyFill="1" applyBorder="1" applyAlignment="1">
      <alignment horizontal="center" vertical="center"/>
    </xf>
    <xf numFmtId="43" fontId="0" fillId="12" borderId="63" xfId="0" applyNumberFormat="1" applyFill="1" applyBorder="1" applyAlignment="1">
      <alignment horizontal="center" vertical="center"/>
    </xf>
    <xf numFmtId="43" fontId="21" fillId="9" borderId="59" xfId="0" applyNumberFormat="1" applyFont="1" applyFill="1" applyBorder="1" applyAlignment="1">
      <alignment horizontal="center" vertical="center"/>
    </xf>
    <xf numFmtId="43" fontId="21" fillId="9" borderId="65" xfId="0" applyNumberFormat="1" applyFont="1" applyFill="1" applyBorder="1" applyAlignment="1">
      <alignment horizontal="center" vertical="center"/>
    </xf>
    <xf numFmtId="0" fontId="21" fillId="11" borderId="56" xfId="0" applyFont="1" applyFill="1" applyBorder="1" applyAlignment="1">
      <alignment horizontal="center" vertical="center"/>
    </xf>
    <xf numFmtId="0" fontId="21" fillId="11" borderId="46" xfId="0" applyFont="1" applyFill="1" applyBorder="1" applyAlignment="1">
      <alignment horizontal="center" vertical="center"/>
    </xf>
    <xf numFmtId="0" fontId="21" fillId="11" borderId="57" xfId="0" applyFont="1" applyFill="1" applyBorder="1" applyAlignment="1">
      <alignment horizontal="center" vertical="center"/>
    </xf>
    <xf numFmtId="0" fontId="21" fillId="11" borderId="63" xfId="0" applyFont="1" applyFill="1" applyBorder="1" applyAlignment="1">
      <alignment horizontal="center" vertical="center"/>
    </xf>
    <xf numFmtId="0" fontId="21" fillId="10" borderId="50" xfId="0" applyFont="1" applyFill="1" applyBorder="1" applyAlignment="1">
      <alignment horizontal="center" vertical="center"/>
    </xf>
    <xf numFmtId="0" fontId="21" fillId="10" borderId="51" xfId="0" applyFont="1" applyFill="1" applyBorder="1" applyAlignment="1">
      <alignment horizontal="center" vertical="center"/>
    </xf>
    <xf numFmtId="0" fontId="21" fillId="10" borderId="52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22" fillId="9" borderId="39" xfId="0" applyFont="1" applyFill="1" applyBorder="1" applyAlignment="1">
      <alignment horizontal="center" vertical="center"/>
    </xf>
    <xf numFmtId="0" fontId="22" fillId="9" borderId="53" xfId="0" applyFont="1" applyFill="1" applyBorder="1" applyAlignment="1">
      <alignment horizontal="center" vertical="center"/>
    </xf>
    <xf numFmtId="0" fontId="22" fillId="9" borderId="54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30" fillId="13" borderId="66" xfId="0" applyFont="1" applyFill="1" applyBorder="1" applyAlignment="1">
      <alignment horizontal="center" vertical="center"/>
    </xf>
    <xf numFmtId="0" fontId="21" fillId="13" borderId="67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center" vertical="center"/>
    </xf>
    <xf numFmtId="0" fontId="21" fillId="13" borderId="14" xfId="0" applyFont="1" applyFill="1" applyBorder="1" applyAlignment="1">
      <alignment horizontal="center" vertical="center"/>
    </xf>
    <xf numFmtId="0" fontId="21" fillId="13" borderId="66" xfId="0" applyFont="1" applyFill="1" applyBorder="1" applyAlignment="1">
      <alignment horizontal="center" vertical="center"/>
    </xf>
    <xf numFmtId="0" fontId="21" fillId="14" borderId="0" xfId="0" applyFont="1" applyFill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22" fillId="9" borderId="47" xfId="0" applyFont="1" applyFill="1" applyBorder="1" applyAlignment="1">
      <alignment horizontal="center" vertical="center"/>
    </xf>
    <xf numFmtId="0" fontId="22" fillId="9" borderId="48" xfId="0" applyFont="1" applyFill="1" applyBorder="1" applyAlignment="1">
      <alignment horizontal="center" vertical="center"/>
    </xf>
    <xf numFmtId="0" fontId="22" fillId="9" borderId="49" xfId="0" applyFont="1" applyFill="1" applyBorder="1" applyAlignment="1">
      <alignment horizontal="center" vertical="center"/>
    </xf>
    <xf numFmtId="0" fontId="0" fillId="14" borderId="0" xfId="0" applyFill="1" applyAlignment="1">
      <alignment horizontal="right" vertical="center"/>
    </xf>
    <xf numFmtId="0" fontId="1" fillId="14" borderId="0" xfId="0" applyFont="1" applyFill="1" applyAlignment="1">
      <alignment horizontal="right" vertical="center"/>
    </xf>
    <xf numFmtId="0" fontId="22" fillId="9" borderId="60" xfId="0" applyFont="1" applyFill="1" applyBorder="1" applyAlignment="1">
      <alignment horizontal="center" vertical="center"/>
    </xf>
    <xf numFmtId="0" fontId="22" fillId="9" borderId="61" xfId="0" applyFont="1" applyFill="1" applyBorder="1" applyAlignment="1">
      <alignment horizontal="center" vertical="center"/>
    </xf>
    <xf numFmtId="0" fontId="22" fillId="9" borderId="62" xfId="0" applyFont="1" applyFill="1" applyBorder="1" applyAlignment="1">
      <alignment horizontal="center" vertical="center"/>
    </xf>
    <xf numFmtId="0" fontId="25" fillId="14" borderId="0" xfId="0" applyFont="1" applyFill="1" applyAlignment="1">
      <alignment horizontal="center" vertical="center"/>
    </xf>
    <xf numFmtId="0" fontId="7" fillId="14" borderId="0" xfId="2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24" fillId="13" borderId="21" xfId="0" applyFont="1" applyFill="1" applyBorder="1" applyAlignment="1">
      <alignment horizontal="center" vertical="center" wrapText="1"/>
    </xf>
  </cellXfs>
  <cellStyles count="6">
    <cellStyle name="Komma" xfId="1" builtinId="3"/>
    <cellStyle name="Komma 2" xfId="5" xr:uid="{7DE93B80-0975-9844-A7D0-7F965CFF4371}"/>
    <cellStyle name="Link" xfId="2" builtinId="8"/>
    <cellStyle name="Link 2" xfId="4" xr:uid="{85C30055-323A-8F43-A3F3-71BD555D54A4}"/>
    <cellStyle name="Standard" xfId="0" builtinId="0"/>
    <cellStyle name="Standard 2" xfId="3" xr:uid="{A5D32787-5335-9C4D-9DED-7F716C088E36}"/>
  </cellStyles>
  <dxfs count="2"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274597</xdr:colOff>
      <xdr:row>1</xdr:row>
      <xdr:rowOff>155526</xdr:rowOff>
    </xdr:from>
    <xdr:to>
      <xdr:col>6</xdr:col>
      <xdr:colOff>799009</xdr:colOff>
      <xdr:row>2</xdr:row>
      <xdr:rowOff>305287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28427" y="371696"/>
          <a:ext cx="2996859" cy="51454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323</xdr:row>
      <xdr:rowOff>43052</xdr:rowOff>
    </xdr:from>
    <xdr:to>
      <xdr:col>25</xdr:col>
      <xdr:colOff>47714</xdr:colOff>
      <xdr:row>348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64283885"/>
          <a:ext cx="18492952" cy="4950900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123579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8A47C92E-D326-5F4C-9782-13022E3B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064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3D9138D-155E-FB40-871C-517416D8A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30237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2D425A6-6D17-9C43-AEB9-62D0703C6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1459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7FEC20E-3E05-C94C-AA09-922200B48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3467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320C49CE-4769-9742-8FC4-4BFAFC800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7077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883D9D8B-E361-0D4C-8F95-8A11FEFF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9833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561E7755-A190-134E-B223-038D84AA7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2429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5C4F7AA3-D39C-F54C-8E44-27F5B7ABF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4451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981C8699-81AB-FD4F-B789-BE74656B8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6398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D892A348-C934-674F-98D0-FB55E1E4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9165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3EE88408-76CC-8C46-8CB5-1A8F6C19FF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4570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9302A676-64FF-964D-821E-83E2BDADCB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3854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22"/>
  <sheetViews>
    <sheetView showGridLines="0" tabSelected="1" topLeftCell="D1" zoomScale="84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4" style="1" customWidth="1"/>
    <col min="6" max="6" width="18.5" style="1" customWidth="1"/>
    <col min="7" max="7" width="26.33203125" style="2" customWidth="1"/>
    <col min="8" max="8" width="51.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6.6640625" style="5" hidden="1" customWidth="1" outlineLevel="1"/>
    <col min="15" max="15" width="9.1640625" style="5" customWidth="1" collapsed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hidden="1" customWidth="1" outlineLevel="1"/>
    <col min="20" max="20" width="11.83203125" style="8" customWidth="1" collapsed="1"/>
    <col min="21" max="21" width="13" style="2" customWidth="1"/>
    <col min="22" max="22" width="13.5" style="2" customWidth="1"/>
    <col min="23" max="23" width="7" style="9" customWidth="1"/>
    <col min="24" max="24" width="10.33203125" style="9" hidden="1" customWidth="1" outlineLevel="1"/>
    <col min="25" max="25" width="14" style="9" customWidth="1" collapsed="1"/>
    <col min="26" max="26" width="5.33203125" style="1" customWidth="1"/>
    <col min="27" max="28" width="10.83203125" style="4" hidden="1" customWidth="1" outlineLevel="1"/>
    <col min="29" max="29" width="24.6640625" style="4" hidden="1" customWidth="1" outlineLevel="1"/>
    <col min="30" max="30" width="46.83203125" style="1" hidden="1" customWidth="1" outlineLevel="1"/>
    <col min="31" max="31" width="10.83203125" collapsed="1"/>
    <col min="628" max="1026" width="10.5" customWidth="1"/>
  </cols>
  <sheetData>
    <row r="1" spans="1:1025" ht="17" thickBot="1" x14ac:dyDescent="0.25"/>
    <row r="2" spans="1:1025" ht="29" customHeight="1" x14ac:dyDescent="0.2">
      <c r="G2" s="178"/>
      <c r="H2" s="10" t="s">
        <v>1</v>
      </c>
      <c r="I2" s="11"/>
      <c r="J2" s="248"/>
      <c r="K2" s="249"/>
      <c r="L2" s="249"/>
      <c r="M2" s="249"/>
      <c r="N2" s="249"/>
      <c r="O2" s="249"/>
      <c r="W2" s="225" t="s">
        <v>2</v>
      </c>
      <c r="X2" s="226"/>
      <c r="Y2" s="226"/>
    </row>
    <row r="3" spans="1:1025" ht="37" customHeight="1" thickBot="1" x14ac:dyDescent="0.25">
      <c r="G3" s="178"/>
      <c r="H3" s="12" t="s">
        <v>3</v>
      </c>
      <c r="I3" s="13"/>
      <c r="J3" s="227"/>
      <c r="K3" s="227"/>
      <c r="L3" s="227"/>
      <c r="M3" s="227"/>
      <c r="N3" s="227"/>
      <c r="O3" s="227"/>
      <c r="W3" s="90" t="s">
        <v>4</v>
      </c>
      <c r="X3" s="91" t="s">
        <v>98</v>
      </c>
      <c r="Y3" s="92" t="s">
        <v>99</v>
      </c>
    </row>
    <row r="4" spans="1:1025" ht="28" customHeight="1" x14ac:dyDescent="0.2">
      <c r="D4" s="246" t="s">
        <v>1057</v>
      </c>
      <c r="E4" s="246"/>
      <c r="F4" s="246"/>
      <c r="G4" s="247"/>
      <c r="H4" s="14" t="s">
        <v>7</v>
      </c>
      <c r="I4" s="13"/>
      <c r="J4" s="227"/>
      <c r="K4" s="227"/>
      <c r="L4" s="227"/>
      <c r="M4" s="227"/>
      <c r="N4" s="227"/>
      <c r="O4" s="227"/>
      <c r="T4" s="234" t="s">
        <v>47</v>
      </c>
      <c r="U4" s="235"/>
      <c r="V4" s="236"/>
      <c r="W4" s="94">
        <f>SUMIF(R15:R787,"D",W15:W787)</f>
        <v>0</v>
      </c>
      <c r="X4" s="95">
        <f>SUMIF(R15:R787,"D",X15:X787)</f>
        <v>0</v>
      </c>
      <c r="Y4" s="96">
        <f>SUMIF(R15:R787,"D",Y15:Y787)</f>
        <v>0</v>
      </c>
    </row>
    <row r="5" spans="1:1025" ht="32" customHeight="1" thickBot="1" x14ac:dyDescent="0.25">
      <c r="D5" s="244" t="s">
        <v>1056</v>
      </c>
      <c r="E5" s="244"/>
      <c r="F5" s="244"/>
      <c r="G5" s="245"/>
      <c r="H5" s="15" t="s">
        <v>8</v>
      </c>
      <c r="I5" s="16"/>
      <c r="J5" s="228"/>
      <c r="K5" s="228"/>
      <c r="L5" s="228"/>
      <c r="M5" s="228"/>
      <c r="N5" s="228"/>
      <c r="O5" s="228"/>
      <c r="T5" s="237" t="s">
        <v>45</v>
      </c>
      <c r="U5" s="238"/>
      <c r="V5" s="239"/>
      <c r="W5" s="97">
        <f>SUMIF(R15:R787,"U",W15:W787)</f>
        <v>0</v>
      </c>
      <c r="X5" s="98">
        <f>SUMIF(R15:R787,"U",X15:X787)</f>
        <v>0</v>
      </c>
      <c r="Y5" s="99">
        <f>SUMIF(R15:R787,"U",Y15:Y787)</f>
        <v>0</v>
      </c>
    </row>
    <row r="6" spans="1:1025" ht="32" customHeight="1" thickBot="1" x14ac:dyDescent="0.25">
      <c r="D6" s="243" t="s">
        <v>0</v>
      </c>
      <c r="E6" s="243"/>
      <c r="F6" s="243"/>
      <c r="G6" s="243"/>
      <c r="H6" s="233"/>
      <c r="I6" s="233"/>
      <c r="J6" s="233"/>
      <c r="K6" s="233"/>
      <c r="L6" s="233"/>
      <c r="M6" s="233"/>
      <c r="N6" s="233"/>
      <c r="O6" s="233"/>
      <c r="T6" s="240" t="s">
        <v>46</v>
      </c>
      <c r="U6" s="241"/>
      <c r="V6" s="242"/>
      <c r="W6" s="100">
        <f>W4+W5</f>
        <v>0</v>
      </c>
      <c r="X6" s="101">
        <f>X4+X5</f>
        <v>0</v>
      </c>
      <c r="Y6" s="102">
        <f>Y4+Y5</f>
        <v>0</v>
      </c>
    </row>
    <row r="7" spans="1:1025" ht="14" customHeight="1" x14ac:dyDescent="0.2">
      <c r="D7" s="243"/>
      <c r="E7" s="243"/>
      <c r="F7" s="243"/>
      <c r="G7" s="243"/>
      <c r="H7" s="18"/>
      <c r="J7" s="19"/>
      <c r="U7" s="20"/>
      <c r="V7" s="20"/>
    </row>
    <row r="8" spans="1:1025" ht="20" hidden="1" customHeight="1" outlineLevel="1" x14ac:dyDescent="0.2">
      <c r="D8" s="243"/>
      <c r="E8" s="243"/>
      <c r="F8" s="243"/>
      <c r="G8" s="243"/>
      <c r="H8" s="21" t="s">
        <v>9</v>
      </c>
      <c r="I8" s="22"/>
      <c r="J8" s="229"/>
      <c r="K8" s="229"/>
      <c r="L8" s="230"/>
      <c r="M8" s="230"/>
      <c r="N8" s="231"/>
      <c r="O8" s="231"/>
      <c r="U8" s="20"/>
      <c r="V8" s="20"/>
      <c r="W8" s="232" t="s">
        <v>10</v>
      </c>
      <c r="X8" s="232"/>
      <c r="Y8" s="23"/>
    </row>
    <row r="9" spans="1:1025" ht="20" hidden="1" customHeight="1" outlineLevel="1" x14ac:dyDescent="0.2">
      <c r="D9" s="243"/>
      <c r="E9" s="243"/>
      <c r="F9" s="243"/>
      <c r="G9" s="243"/>
      <c r="H9" s="24" t="s">
        <v>11</v>
      </c>
      <c r="I9" s="25"/>
      <c r="J9" s="222"/>
      <c r="K9" s="222"/>
      <c r="L9" s="223"/>
      <c r="M9" s="223"/>
      <c r="N9" s="224"/>
      <c r="O9" s="224"/>
      <c r="U9" s="20"/>
      <c r="V9" s="20"/>
      <c r="W9" s="221" t="s">
        <v>12</v>
      </c>
      <c r="X9" s="221"/>
      <c r="Y9" s="26">
        <f>X6+Y8</f>
        <v>0</v>
      </c>
    </row>
    <row r="10" spans="1:1025" ht="20" hidden="1" customHeight="1" outlineLevel="1" thickBot="1" x14ac:dyDescent="0.25">
      <c r="G10" s="17"/>
      <c r="H10" s="24" t="s">
        <v>13</v>
      </c>
      <c r="I10" s="25"/>
      <c r="J10" s="222"/>
      <c r="K10" s="222"/>
      <c r="L10" s="223"/>
      <c r="M10" s="223"/>
      <c r="N10" s="224"/>
      <c r="O10" s="224"/>
      <c r="U10" s="20"/>
      <c r="V10" s="20"/>
      <c r="W10" s="221" t="s">
        <v>14</v>
      </c>
      <c r="X10" s="221"/>
      <c r="Y10" s="27">
        <f>X5*0.2+(Y8*0.2)</f>
        <v>0</v>
      </c>
    </row>
    <row r="11" spans="1:1025" ht="20" hidden="1" customHeight="1" outlineLevel="1" thickBot="1" x14ac:dyDescent="0.25">
      <c r="G11" s="17"/>
      <c r="H11" s="28" t="s">
        <v>15</v>
      </c>
      <c r="I11" s="29"/>
      <c r="J11" s="216"/>
      <c r="K11" s="216"/>
      <c r="L11" s="217"/>
      <c r="M11" s="217"/>
      <c r="N11" s="218"/>
      <c r="O11" s="218"/>
      <c r="U11" s="20"/>
      <c r="V11" s="20"/>
      <c r="W11" s="219" t="s">
        <v>16</v>
      </c>
      <c r="X11" s="219"/>
      <c r="Y11" s="30">
        <f>Y10+Y9</f>
        <v>0</v>
      </c>
      <c r="AA11" s="31" t="s">
        <v>17</v>
      </c>
      <c r="AB11" s="32"/>
      <c r="AC11" s="33" t="s">
        <v>18</v>
      </c>
      <c r="AD11" s="34" t="s">
        <v>19</v>
      </c>
    </row>
    <row r="12" spans="1:1025" ht="14" customHeight="1" collapsed="1" thickBot="1" x14ac:dyDescent="0.25">
      <c r="G12" s="17"/>
      <c r="H12" s="18"/>
      <c r="J12" s="19"/>
      <c r="U12" s="20"/>
      <c r="V12" s="20"/>
    </row>
    <row r="13" spans="1:1025" s="35" customFormat="1" ht="26.25" customHeight="1" thickBot="1" x14ac:dyDescent="0.25">
      <c r="A13" s="210" t="s">
        <v>20</v>
      </c>
      <c r="B13" s="210"/>
      <c r="C13" s="210"/>
      <c r="D13" s="210" t="s">
        <v>21</v>
      </c>
      <c r="E13" s="210"/>
      <c r="F13" s="210"/>
      <c r="G13" s="211" t="s">
        <v>22</v>
      </c>
      <c r="H13" s="211"/>
      <c r="I13" s="211"/>
      <c r="J13" s="211"/>
      <c r="K13" s="211"/>
      <c r="L13" s="211"/>
      <c r="M13" s="212" t="s">
        <v>116</v>
      </c>
      <c r="N13" s="212"/>
      <c r="O13" s="213"/>
      <c r="P13" s="214" t="s">
        <v>23</v>
      </c>
      <c r="Q13" s="214"/>
      <c r="R13" s="214"/>
      <c r="S13" s="214"/>
      <c r="T13" s="215"/>
      <c r="U13" s="189" t="s">
        <v>1051</v>
      </c>
      <c r="V13" s="187" t="s">
        <v>1052</v>
      </c>
      <c r="W13" s="220" t="s">
        <v>24</v>
      </c>
      <c r="X13" s="220"/>
      <c r="Y13" s="220"/>
      <c r="AA13" s="36" t="s">
        <v>25</v>
      </c>
      <c r="AB13" s="37" t="s">
        <v>26</v>
      </c>
      <c r="AC13" s="38" t="s">
        <v>18</v>
      </c>
      <c r="AD13" s="39" t="s">
        <v>19</v>
      </c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 s="1" customFormat="1" ht="47" customHeight="1" thickBot="1" x14ac:dyDescent="0.25">
      <c r="A14" s="40" t="s">
        <v>27</v>
      </c>
      <c r="B14" s="41" t="s">
        <v>28</v>
      </c>
      <c r="C14" s="42" t="s">
        <v>29</v>
      </c>
      <c r="D14" s="43" t="s">
        <v>30</v>
      </c>
      <c r="E14" s="44" t="s">
        <v>31</v>
      </c>
      <c r="F14" s="45" t="s">
        <v>32</v>
      </c>
      <c r="G14" s="46" t="s">
        <v>33</v>
      </c>
      <c r="H14" s="47" t="s">
        <v>34</v>
      </c>
      <c r="I14" s="44" t="s">
        <v>35</v>
      </c>
      <c r="J14" s="48" t="s">
        <v>36</v>
      </c>
      <c r="K14" s="49" t="s">
        <v>37</v>
      </c>
      <c r="L14" s="50" t="s">
        <v>4</v>
      </c>
      <c r="M14" s="175" t="s">
        <v>113</v>
      </c>
      <c r="N14" s="176" t="s">
        <v>114</v>
      </c>
      <c r="O14" s="177" t="s">
        <v>115</v>
      </c>
      <c r="P14" s="52" t="s">
        <v>38</v>
      </c>
      <c r="Q14" s="51" t="s">
        <v>39</v>
      </c>
      <c r="R14" s="52" t="s">
        <v>100</v>
      </c>
      <c r="S14" s="53" t="s">
        <v>40</v>
      </c>
      <c r="T14" s="54" t="s">
        <v>41</v>
      </c>
      <c r="U14" s="186" t="s">
        <v>1050</v>
      </c>
      <c r="V14" s="55" t="s">
        <v>1054</v>
      </c>
      <c r="W14" s="56" t="s">
        <v>4</v>
      </c>
      <c r="X14" s="57" t="s">
        <v>5</v>
      </c>
      <c r="Y14" s="58" t="s">
        <v>6</v>
      </c>
      <c r="Z14" s="59"/>
      <c r="AA14" s="60"/>
      <c r="AB14" s="61"/>
      <c r="AC14" s="62"/>
      <c r="AD14" s="63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ht="15.75" customHeight="1" x14ac:dyDescent="0.2">
      <c r="A15" s="64" t="s">
        <v>117</v>
      </c>
      <c r="B15" s="65" t="s">
        <v>137</v>
      </c>
      <c r="C15" s="66" t="s">
        <v>119</v>
      </c>
      <c r="D15" s="67" t="s">
        <v>391</v>
      </c>
      <c r="E15" s="68" t="s">
        <v>396</v>
      </c>
      <c r="F15" s="69"/>
      <c r="G15" s="70" t="s">
        <v>400</v>
      </c>
      <c r="H15" s="71" t="s">
        <v>401</v>
      </c>
      <c r="I15" s="68" t="s">
        <v>402</v>
      </c>
      <c r="J15" s="72">
        <v>2019</v>
      </c>
      <c r="K15" s="73">
        <v>0.75</v>
      </c>
      <c r="L15" s="74">
        <v>1</v>
      </c>
      <c r="M15" s="75" t="s">
        <v>520</v>
      </c>
      <c r="N15" s="76"/>
      <c r="O15" s="77"/>
      <c r="P15" s="78" t="s">
        <v>864</v>
      </c>
      <c r="Q15" s="79" t="s">
        <v>865</v>
      </c>
      <c r="R15" s="93" t="s">
        <v>1035</v>
      </c>
      <c r="S15" s="80">
        <f t="shared" ref="S15:S78" si="0">IF(R15="U",T15/1.2,T15)</f>
        <v>29.166666666666668</v>
      </c>
      <c r="T15" s="81">
        <v>35</v>
      </c>
      <c r="U15" s="82">
        <v>96</v>
      </c>
      <c r="V15" s="185">
        <f>T15/U15</f>
        <v>0.36458333333333331</v>
      </c>
      <c r="W15" s="83"/>
      <c r="X15" s="84">
        <f t="shared" ref="X15:X78" si="1">W15*S15</f>
        <v>0</v>
      </c>
      <c r="Y15" s="85">
        <f t="shared" ref="Y15:Y78" si="2">W15*T15</f>
        <v>0</v>
      </c>
      <c r="Z15" s="59"/>
      <c r="AA15" s="86"/>
      <c r="AB15" s="87"/>
      <c r="AC15" s="88"/>
      <c r="AD15" s="89"/>
    </row>
    <row r="16" spans="1:1025" ht="15.75" customHeight="1" x14ac:dyDescent="0.2">
      <c r="A16" s="64" t="s">
        <v>117</v>
      </c>
      <c r="B16" s="65" t="s">
        <v>137</v>
      </c>
      <c r="C16" s="66" t="s">
        <v>119</v>
      </c>
      <c r="D16" s="67" t="s">
        <v>391</v>
      </c>
      <c r="E16" s="68" t="s">
        <v>427</v>
      </c>
      <c r="F16" s="69"/>
      <c r="G16" s="70" t="s">
        <v>428</v>
      </c>
      <c r="H16" s="71" t="s">
        <v>429</v>
      </c>
      <c r="I16" s="68" t="s">
        <v>142</v>
      </c>
      <c r="J16" s="72">
        <v>2019</v>
      </c>
      <c r="K16" s="73">
        <v>1.5</v>
      </c>
      <c r="L16" s="74">
        <v>1</v>
      </c>
      <c r="M16" s="75" t="s">
        <v>520</v>
      </c>
      <c r="N16" s="76"/>
      <c r="O16" s="77"/>
      <c r="P16" s="78" t="s">
        <v>906</v>
      </c>
      <c r="Q16" s="79" t="s">
        <v>907</v>
      </c>
      <c r="R16" s="93" t="s">
        <v>1034</v>
      </c>
      <c r="S16" s="80">
        <f t="shared" si="0"/>
        <v>70</v>
      </c>
      <c r="T16" s="81">
        <v>70</v>
      </c>
      <c r="U16" s="82">
        <v>96</v>
      </c>
      <c r="V16" s="185">
        <f>T16/U16/2</f>
        <v>0.36458333333333331</v>
      </c>
      <c r="W16" s="83"/>
      <c r="X16" s="84">
        <f t="shared" si="1"/>
        <v>0</v>
      </c>
      <c r="Y16" s="85">
        <f t="shared" si="2"/>
        <v>0</v>
      </c>
      <c r="Z16" s="59"/>
      <c r="AA16" s="86"/>
      <c r="AB16" s="87"/>
      <c r="AC16" s="88"/>
      <c r="AD16" s="89"/>
    </row>
    <row r="17" spans="1:30" ht="15.75" customHeight="1" x14ac:dyDescent="0.2">
      <c r="A17" s="64" t="s">
        <v>117</v>
      </c>
      <c r="B17" s="65" t="s">
        <v>137</v>
      </c>
      <c r="C17" s="66" t="s">
        <v>119</v>
      </c>
      <c r="D17" s="67" t="s">
        <v>391</v>
      </c>
      <c r="E17" s="68" t="s">
        <v>427</v>
      </c>
      <c r="F17" s="69"/>
      <c r="G17" s="70" t="s">
        <v>440</v>
      </c>
      <c r="H17" s="71" t="s">
        <v>441</v>
      </c>
      <c r="I17" s="68" t="s">
        <v>402</v>
      </c>
      <c r="J17" s="72">
        <v>2018</v>
      </c>
      <c r="K17" s="73">
        <v>0.75</v>
      </c>
      <c r="L17" s="74">
        <v>4</v>
      </c>
      <c r="M17" s="75" t="s">
        <v>520</v>
      </c>
      <c r="N17" s="76"/>
      <c r="O17" s="77"/>
      <c r="P17" s="78" t="s">
        <v>926</v>
      </c>
      <c r="Q17" s="79" t="s">
        <v>927</v>
      </c>
      <c r="R17" s="93" t="s">
        <v>1035</v>
      </c>
      <c r="S17" s="80">
        <f t="shared" si="0"/>
        <v>30.833333333333336</v>
      </c>
      <c r="T17" s="81">
        <v>37</v>
      </c>
      <c r="U17" s="82" t="s">
        <v>1047</v>
      </c>
      <c r="V17" s="185">
        <f>T17/95</f>
        <v>0.38947368421052631</v>
      </c>
      <c r="W17" s="83"/>
      <c r="X17" s="84">
        <f t="shared" si="1"/>
        <v>0</v>
      </c>
      <c r="Y17" s="85">
        <f t="shared" si="2"/>
        <v>0</v>
      </c>
      <c r="Z17" s="59"/>
      <c r="AA17" s="86"/>
      <c r="AB17" s="87"/>
      <c r="AC17" s="88"/>
      <c r="AD17" s="89"/>
    </row>
    <row r="18" spans="1:30" ht="15.75" customHeight="1" x14ac:dyDescent="0.2">
      <c r="A18" s="64" t="s">
        <v>117</v>
      </c>
      <c r="B18" s="65" t="s">
        <v>118</v>
      </c>
      <c r="C18" s="66" t="s">
        <v>119</v>
      </c>
      <c r="D18" s="67" t="s">
        <v>333</v>
      </c>
      <c r="E18" s="68" t="s">
        <v>355</v>
      </c>
      <c r="F18" s="69"/>
      <c r="G18" s="70" t="s">
        <v>362</v>
      </c>
      <c r="H18" s="71" t="s">
        <v>363</v>
      </c>
      <c r="I18" s="68" t="s">
        <v>129</v>
      </c>
      <c r="J18" s="72">
        <v>2016</v>
      </c>
      <c r="K18" s="73">
        <v>0.75</v>
      </c>
      <c r="L18" s="74">
        <v>1</v>
      </c>
      <c r="M18" s="75" t="s">
        <v>520</v>
      </c>
      <c r="N18" s="76"/>
      <c r="O18" s="77"/>
      <c r="P18" s="78" t="s">
        <v>822</v>
      </c>
      <c r="Q18" s="79" t="s">
        <v>823</v>
      </c>
      <c r="R18" s="93" t="s">
        <v>1034</v>
      </c>
      <c r="S18" s="80">
        <f t="shared" si="0"/>
        <v>40</v>
      </c>
      <c r="T18" s="81">
        <v>40</v>
      </c>
      <c r="U18" s="82">
        <v>95</v>
      </c>
      <c r="V18" s="185">
        <f>T18/U18</f>
        <v>0.42105263157894735</v>
      </c>
      <c r="W18" s="83"/>
      <c r="X18" s="84">
        <f t="shared" si="1"/>
        <v>0</v>
      </c>
      <c r="Y18" s="85">
        <f t="shared" si="2"/>
        <v>0</v>
      </c>
      <c r="Z18" s="59"/>
      <c r="AA18" s="86"/>
      <c r="AB18" s="87"/>
      <c r="AC18" s="88"/>
      <c r="AD18" s="89"/>
    </row>
    <row r="19" spans="1:30" ht="15.75" customHeight="1" x14ac:dyDescent="0.2">
      <c r="A19" s="64" t="s">
        <v>117</v>
      </c>
      <c r="B19" s="65" t="s">
        <v>118</v>
      </c>
      <c r="C19" s="66" t="s">
        <v>119</v>
      </c>
      <c r="D19" s="67" t="s">
        <v>391</v>
      </c>
      <c r="E19" s="68" t="s">
        <v>396</v>
      </c>
      <c r="F19" s="69"/>
      <c r="G19" s="70" t="s">
        <v>397</v>
      </c>
      <c r="H19" s="71" t="s">
        <v>398</v>
      </c>
      <c r="I19" s="68" t="s">
        <v>136</v>
      </c>
      <c r="J19" s="72">
        <v>2016</v>
      </c>
      <c r="K19" s="73">
        <v>0.75</v>
      </c>
      <c r="L19" s="74">
        <v>3</v>
      </c>
      <c r="M19" s="75" t="s">
        <v>520</v>
      </c>
      <c r="N19" s="76"/>
      <c r="O19" s="77"/>
      <c r="P19" s="78" t="s">
        <v>858</v>
      </c>
      <c r="Q19" s="79" t="s">
        <v>859</v>
      </c>
      <c r="R19" s="93" t="s">
        <v>1035</v>
      </c>
      <c r="S19" s="80">
        <f t="shared" si="0"/>
        <v>35</v>
      </c>
      <c r="T19" s="81">
        <v>42</v>
      </c>
      <c r="U19" s="82">
        <v>96</v>
      </c>
      <c r="V19" s="185">
        <f>T19/U19</f>
        <v>0.4375</v>
      </c>
      <c r="W19" s="83"/>
      <c r="X19" s="84">
        <f t="shared" si="1"/>
        <v>0</v>
      </c>
      <c r="Y19" s="85">
        <f t="shared" si="2"/>
        <v>0</v>
      </c>
      <c r="Z19" s="59"/>
      <c r="AA19" s="86"/>
      <c r="AB19" s="87"/>
      <c r="AC19" s="88"/>
      <c r="AD19" s="89"/>
    </row>
    <row r="20" spans="1:30" ht="15.75" customHeight="1" x14ac:dyDescent="0.2">
      <c r="A20" s="64" t="s">
        <v>117</v>
      </c>
      <c r="B20" s="65" t="s">
        <v>137</v>
      </c>
      <c r="C20" s="66" t="s">
        <v>119</v>
      </c>
      <c r="D20" s="67" t="s">
        <v>391</v>
      </c>
      <c r="E20" s="68" t="s">
        <v>413</v>
      </c>
      <c r="F20" s="69"/>
      <c r="G20" s="70" t="s">
        <v>419</v>
      </c>
      <c r="H20" s="71" t="s">
        <v>420</v>
      </c>
      <c r="I20" s="68" t="s">
        <v>129</v>
      </c>
      <c r="J20" s="72">
        <v>2016</v>
      </c>
      <c r="K20" s="73">
        <v>0.75</v>
      </c>
      <c r="L20" s="74">
        <v>2</v>
      </c>
      <c r="M20" s="75" t="s">
        <v>520</v>
      </c>
      <c r="N20" s="76"/>
      <c r="O20" s="77"/>
      <c r="P20" s="78" t="s">
        <v>888</v>
      </c>
      <c r="Q20" s="79" t="s">
        <v>889</v>
      </c>
      <c r="R20" s="93" t="s">
        <v>1035</v>
      </c>
      <c r="S20" s="80">
        <f t="shared" si="0"/>
        <v>37.5</v>
      </c>
      <c r="T20" s="81">
        <v>45</v>
      </c>
      <c r="U20" s="82">
        <v>96</v>
      </c>
      <c r="V20" s="185">
        <f>T20/U20</f>
        <v>0.46875</v>
      </c>
      <c r="W20" s="83"/>
      <c r="X20" s="84">
        <f t="shared" si="1"/>
        <v>0</v>
      </c>
      <c r="Y20" s="85">
        <f t="shared" si="2"/>
        <v>0</v>
      </c>
      <c r="Z20" s="59"/>
      <c r="AA20" s="86"/>
      <c r="AB20" s="87"/>
      <c r="AC20" s="88"/>
      <c r="AD20" s="89"/>
    </row>
    <row r="21" spans="1:30" ht="15.75" customHeight="1" x14ac:dyDescent="0.2">
      <c r="A21" s="64" t="s">
        <v>117</v>
      </c>
      <c r="B21" s="65" t="s">
        <v>137</v>
      </c>
      <c r="C21" s="66" t="s">
        <v>119</v>
      </c>
      <c r="D21" s="67" t="s">
        <v>391</v>
      </c>
      <c r="E21" s="68" t="s">
        <v>413</v>
      </c>
      <c r="F21" s="69"/>
      <c r="G21" s="70" t="s">
        <v>419</v>
      </c>
      <c r="H21" s="71" t="s">
        <v>421</v>
      </c>
      <c r="I21" s="68" t="s">
        <v>418</v>
      </c>
      <c r="J21" s="72">
        <v>2017</v>
      </c>
      <c r="K21" s="73">
        <v>0.75</v>
      </c>
      <c r="L21" s="74">
        <v>3</v>
      </c>
      <c r="M21" s="75" t="s">
        <v>520</v>
      </c>
      <c r="N21" s="76"/>
      <c r="O21" s="77"/>
      <c r="P21" s="78" t="s">
        <v>818</v>
      </c>
      <c r="Q21" s="79" t="s">
        <v>890</v>
      </c>
      <c r="R21" s="93" t="s">
        <v>1035</v>
      </c>
      <c r="S21" s="80">
        <f t="shared" si="0"/>
        <v>37.5</v>
      </c>
      <c r="T21" s="81">
        <v>45</v>
      </c>
      <c r="U21" s="82">
        <v>96</v>
      </c>
      <c r="V21" s="185">
        <f>T21/U21</f>
        <v>0.46875</v>
      </c>
      <c r="W21" s="83"/>
      <c r="X21" s="84">
        <f t="shared" si="1"/>
        <v>0</v>
      </c>
      <c r="Y21" s="85">
        <f t="shared" si="2"/>
        <v>0</v>
      </c>
      <c r="Z21" s="59"/>
      <c r="AA21" s="86"/>
      <c r="AB21" s="87"/>
      <c r="AC21" s="88"/>
      <c r="AD21" s="89"/>
    </row>
    <row r="22" spans="1:30" ht="15.75" customHeight="1" x14ac:dyDescent="0.2">
      <c r="A22" s="64" t="s">
        <v>117</v>
      </c>
      <c r="B22" s="65" t="s">
        <v>118</v>
      </c>
      <c r="C22" s="66" t="s">
        <v>119</v>
      </c>
      <c r="D22" s="67" t="s">
        <v>391</v>
      </c>
      <c r="E22" s="68" t="s">
        <v>392</v>
      </c>
      <c r="F22" s="69"/>
      <c r="G22" s="70" t="s">
        <v>393</v>
      </c>
      <c r="H22" s="71" t="s">
        <v>131</v>
      </c>
      <c r="I22" s="68" t="s">
        <v>131</v>
      </c>
      <c r="J22" s="72">
        <v>2018</v>
      </c>
      <c r="K22" s="73">
        <v>0.75</v>
      </c>
      <c r="L22" s="74">
        <v>24</v>
      </c>
      <c r="M22" s="75" t="s">
        <v>520</v>
      </c>
      <c r="N22" s="76"/>
      <c r="O22" s="77"/>
      <c r="P22" s="78" t="s">
        <v>854</v>
      </c>
      <c r="Q22" s="79" t="s">
        <v>855</v>
      </c>
      <c r="R22" s="93" t="s">
        <v>1035</v>
      </c>
      <c r="S22" s="80">
        <f t="shared" si="0"/>
        <v>37.5</v>
      </c>
      <c r="T22" s="81">
        <v>45</v>
      </c>
      <c r="U22" s="82">
        <v>95</v>
      </c>
      <c r="V22" s="185">
        <f>T22/U22</f>
        <v>0.47368421052631576</v>
      </c>
      <c r="W22" s="83"/>
      <c r="X22" s="84">
        <f t="shared" si="1"/>
        <v>0</v>
      </c>
      <c r="Y22" s="85">
        <f t="shared" si="2"/>
        <v>0</v>
      </c>
      <c r="Z22" s="59"/>
      <c r="AA22" s="86"/>
      <c r="AB22" s="87"/>
      <c r="AC22" s="88"/>
      <c r="AD22" s="89"/>
    </row>
    <row r="23" spans="1:30" ht="15.75" customHeight="1" x14ac:dyDescent="0.2">
      <c r="A23" s="64" t="s">
        <v>117</v>
      </c>
      <c r="B23" s="65" t="s">
        <v>118</v>
      </c>
      <c r="C23" s="66" t="s">
        <v>119</v>
      </c>
      <c r="D23" s="67" t="s">
        <v>391</v>
      </c>
      <c r="E23" s="68" t="s">
        <v>392</v>
      </c>
      <c r="F23" s="69"/>
      <c r="G23" s="70" t="s">
        <v>393</v>
      </c>
      <c r="H23" s="71" t="s">
        <v>131</v>
      </c>
      <c r="I23" s="68" t="s">
        <v>131</v>
      </c>
      <c r="J23" s="72">
        <v>2018</v>
      </c>
      <c r="K23" s="73">
        <v>1.5</v>
      </c>
      <c r="L23" s="74">
        <v>5</v>
      </c>
      <c r="M23" s="75" t="s">
        <v>520</v>
      </c>
      <c r="N23" s="76"/>
      <c r="O23" s="77"/>
      <c r="P23" s="78" t="s">
        <v>856</v>
      </c>
      <c r="Q23" s="79" t="s">
        <v>857</v>
      </c>
      <c r="R23" s="93" t="s">
        <v>1035</v>
      </c>
      <c r="S23" s="80">
        <f t="shared" si="0"/>
        <v>75</v>
      </c>
      <c r="T23" s="81">
        <v>90</v>
      </c>
      <c r="U23" s="82">
        <v>95</v>
      </c>
      <c r="V23" s="185">
        <f>T23/U23/2</f>
        <v>0.47368421052631576</v>
      </c>
      <c r="W23" s="83"/>
      <c r="X23" s="84">
        <f t="shared" si="1"/>
        <v>0</v>
      </c>
      <c r="Y23" s="85">
        <f t="shared" si="2"/>
        <v>0</v>
      </c>
      <c r="Z23" s="59"/>
      <c r="AA23" s="86"/>
      <c r="AB23" s="87"/>
      <c r="AC23" s="88"/>
      <c r="AD23" s="89"/>
    </row>
    <row r="24" spans="1:30" ht="15.75" customHeight="1" x14ac:dyDescent="0.2">
      <c r="A24" s="64" t="s">
        <v>117</v>
      </c>
      <c r="B24" s="65" t="s">
        <v>137</v>
      </c>
      <c r="C24" s="66" t="s">
        <v>119</v>
      </c>
      <c r="D24" s="67" t="s">
        <v>188</v>
      </c>
      <c r="E24" s="68" t="s">
        <v>291</v>
      </c>
      <c r="F24" s="69"/>
      <c r="G24" s="70" t="s">
        <v>292</v>
      </c>
      <c r="H24" s="71" t="s">
        <v>293</v>
      </c>
      <c r="I24" s="68" t="s">
        <v>294</v>
      </c>
      <c r="J24" s="72">
        <v>2012</v>
      </c>
      <c r="K24" s="73">
        <v>0.75</v>
      </c>
      <c r="L24" s="74">
        <v>3</v>
      </c>
      <c r="M24" s="75" t="s">
        <v>520</v>
      </c>
      <c r="N24" s="76"/>
      <c r="O24" s="77"/>
      <c r="P24" s="78" t="s">
        <v>734</v>
      </c>
      <c r="Q24" s="79" t="s">
        <v>735</v>
      </c>
      <c r="R24" s="93" t="s">
        <v>1035</v>
      </c>
      <c r="S24" s="80">
        <f t="shared" si="0"/>
        <v>41.666666666666671</v>
      </c>
      <c r="T24" s="81">
        <v>50</v>
      </c>
      <c r="U24" s="82">
        <v>96</v>
      </c>
      <c r="V24" s="185">
        <f>T24/U24</f>
        <v>0.52083333333333337</v>
      </c>
      <c r="W24" s="83"/>
      <c r="X24" s="84">
        <f t="shared" si="1"/>
        <v>0</v>
      </c>
      <c r="Y24" s="85">
        <f t="shared" si="2"/>
        <v>0</v>
      </c>
      <c r="Z24" s="59"/>
      <c r="AA24" s="86"/>
      <c r="AB24" s="87"/>
      <c r="AC24" s="88"/>
      <c r="AD24" s="89"/>
    </row>
    <row r="25" spans="1:30" ht="15.75" customHeight="1" x14ac:dyDescent="0.2">
      <c r="A25" s="64" t="s">
        <v>117</v>
      </c>
      <c r="B25" s="65" t="s">
        <v>137</v>
      </c>
      <c r="C25" s="66" t="s">
        <v>119</v>
      </c>
      <c r="D25" s="67" t="s">
        <v>132</v>
      </c>
      <c r="E25" s="68" t="s">
        <v>157</v>
      </c>
      <c r="F25" s="69"/>
      <c r="G25" s="70" t="s">
        <v>163</v>
      </c>
      <c r="H25" s="71" t="s">
        <v>167</v>
      </c>
      <c r="I25" s="68" t="s">
        <v>142</v>
      </c>
      <c r="J25" s="72">
        <v>2018</v>
      </c>
      <c r="K25" s="73">
        <v>1.5</v>
      </c>
      <c r="L25" s="74">
        <v>2</v>
      </c>
      <c r="M25" s="75" t="s">
        <v>520</v>
      </c>
      <c r="N25" s="76"/>
      <c r="O25" s="77"/>
      <c r="P25" s="78" t="s">
        <v>542</v>
      </c>
      <c r="Q25" s="79" t="s">
        <v>597</v>
      </c>
      <c r="R25" s="93" t="s">
        <v>1034</v>
      </c>
      <c r="S25" s="80">
        <f t="shared" si="0"/>
        <v>100</v>
      </c>
      <c r="T25" s="81">
        <v>100</v>
      </c>
      <c r="U25" s="82" t="s">
        <v>1036</v>
      </c>
      <c r="V25" s="185">
        <f>T25/95/2</f>
        <v>0.52631578947368418</v>
      </c>
      <c r="W25" s="83"/>
      <c r="X25" s="84">
        <f t="shared" si="1"/>
        <v>0</v>
      </c>
      <c r="Y25" s="85">
        <f t="shared" si="2"/>
        <v>0</v>
      </c>
      <c r="Z25" s="59"/>
      <c r="AA25" s="86"/>
      <c r="AB25" s="87"/>
      <c r="AC25" s="88"/>
      <c r="AD25" s="89"/>
    </row>
    <row r="26" spans="1:30" ht="15.75" customHeight="1" x14ac:dyDescent="0.2">
      <c r="A26" s="64" t="s">
        <v>117</v>
      </c>
      <c r="B26" s="65" t="s">
        <v>137</v>
      </c>
      <c r="C26" s="66" t="s">
        <v>119</v>
      </c>
      <c r="D26" s="67" t="s">
        <v>132</v>
      </c>
      <c r="E26" s="68" t="s">
        <v>139</v>
      </c>
      <c r="F26" s="69"/>
      <c r="G26" s="70" t="s">
        <v>153</v>
      </c>
      <c r="H26" s="71" t="s">
        <v>154</v>
      </c>
      <c r="I26" s="68" t="s">
        <v>142</v>
      </c>
      <c r="J26" s="72">
        <v>2016</v>
      </c>
      <c r="K26" s="73">
        <v>1.5</v>
      </c>
      <c r="L26" s="74">
        <v>1</v>
      </c>
      <c r="M26" s="75" t="s">
        <v>520</v>
      </c>
      <c r="N26" s="76"/>
      <c r="O26" s="77"/>
      <c r="P26" s="78" t="s">
        <v>569</v>
      </c>
      <c r="Q26" s="79" t="s">
        <v>571</v>
      </c>
      <c r="R26" s="93" t="s">
        <v>1034</v>
      </c>
      <c r="S26" s="80">
        <f t="shared" si="0"/>
        <v>110</v>
      </c>
      <c r="T26" s="81">
        <v>110</v>
      </c>
      <c r="U26" s="82" t="s">
        <v>1037</v>
      </c>
      <c r="V26" s="185">
        <f>T26/98/2</f>
        <v>0.56122448979591832</v>
      </c>
      <c r="W26" s="83"/>
      <c r="X26" s="84">
        <f t="shared" si="1"/>
        <v>0</v>
      </c>
      <c r="Y26" s="85">
        <f t="shared" si="2"/>
        <v>0</v>
      </c>
      <c r="Z26" s="59"/>
      <c r="AA26" s="86"/>
      <c r="AB26" s="87"/>
      <c r="AC26" s="88"/>
      <c r="AD26" s="89"/>
    </row>
    <row r="27" spans="1:30" ht="15.75" customHeight="1" x14ac:dyDescent="0.2">
      <c r="A27" s="64" t="s">
        <v>117</v>
      </c>
      <c r="B27" s="65" t="s">
        <v>137</v>
      </c>
      <c r="C27" s="66" t="s">
        <v>119</v>
      </c>
      <c r="D27" s="67" t="s">
        <v>391</v>
      </c>
      <c r="E27" s="68" t="s">
        <v>427</v>
      </c>
      <c r="F27" s="69"/>
      <c r="G27" s="70" t="s">
        <v>437</v>
      </c>
      <c r="H27" s="71" t="s">
        <v>438</v>
      </c>
      <c r="I27" s="68" t="s">
        <v>142</v>
      </c>
      <c r="J27" s="72">
        <v>2019</v>
      </c>
      <c r="K27" s="73">
        <v>1.5</v>
      </c>
      <c r="L27" s="74">
        <v>2</v>
      </c>
      <c r="M27" s="75" t="s">
        <v>520</v>
      </c>
      <c r="N27" s="76"/>
      <c r="O27" s="77"/>
      <c r="P27" s="78" t="s">
        <v>923</v>
      </c>
      <c r="Q27" s="79" t="s">
        <v>924</v>
      </c>
      <c r="R27" s="93" t="s">
        <v>1034</v>
      </c>
      <c r="S27" s="80">
        <f t="shared" si="0"/>
        <v>110</v>
      </c>
      <c r="T27" s="81">
        <v>110</v>
      </c>
      <c r="U27" s="82">
        <v>97</v>
      </c>
      <c r="V27" s="185">
        <f>T27/U27/2</f>
        <v>0.5670103092783505</v>
      </c>
      <c r="W27" s="83"/>
      <c r="X27" s="84">
        <f t="shared" si="1"/>
        <v>0</v>
      </c>
      <c r="Y27" s="85">
        <f t="shared" si="2"/>
        <v>0</v>
      </c>
      <c r="Z27" s="59"/>
      <c r="AA27" s="86"/>
      <c r="AB27" s="87"/>
      <c r="AC27" s="88"/>
      <c r="AD27" s="89"/>
    </row>
    <row r="28" spans="1:30" ht="15.75" customHeight="1" x14ac:dyDescent="0.2">
      <c r="A28" s="64" t="s">
        <v>117</v>
      </c>
      <c r="B28" s="65" t="s">
        <v>137</v>
      </c>
      <c r="C28" s="66" t="s">
        <v>138</v>
      </c>
      <c r="D28" s="67" t="s">
        <v>132</v>
      </c>
      <c r="E28" s="68" t="s">
        <v>139</v>
      </c>
      <c r="F28" s="69"/>
      <c r="G28" s="70" t="s">
        <v>143</v>
      </c>
      <c r="H28" s="71" t="s">
        <v>144</v>
      </c>
      <c r="I28" s="68" t="s">
        <v>142</v>
      </c>
      <c r="J28" s="72">
        <v>2012</v>
      </c>
      <c r="K28" s="73">
        <v>0.75</v>
      </c>
      <c r="L28" s="74">
        <v>1</v>
      </c>
      <c r="M28" s="75" t="s">
        <v>520</v>
      </c>
      <c r="N28" s="76"/>
      <c r="O28" s="77"/>
      <c r="P28" s="78" t="s">
        <v>550</v>
      </c>
      <c r="Q28" s="79" t="s">
        <v>551</v>
      </c>
      <c r="R28" s="93" t="s">
        <v>1034</v>
      </c>
      <c r="S28" s="80">
        <f t="shared" si="0"/>
        <v>55</v>
      </c>
      <c r="T28" s="81">
        <v>55</v>
      </c>
      <c r="U28" s="82">
        <v>95</v>
      </c>
      <c r="V28" s="185">
        <f>T28/U28</f>
        <v>0.57894736842105265</v>
      </c>
      <c r="W28" s="83"/>
      <c r="X28" s="84">
        <f t="shared" si="1"/>
        <v>0</v>
      </c>
      <c r="Y28" s="85">
        <f t="shared" si="2"/>
        <v>0</v>
      </c>
      <c r="Z28" s="59"/>
      <c r="AA28" s="86"/>
      <c r="AB28" s="87"/>
      <c r="AC28" s="88"/>
      <c r="AD28" s="89"/>
    </row>
    <row r="29" spans="1:30" ht="15.75" customHeight="1" x14ac:dyDescent="0.2">
      <c r="A29" s="64" t="s">
        <v>117</v>
      </c>
      <c r="B29" s="65" t="s">
        <v>137</v>
      </c>
      <c r="C29" s="66" t="s">
        <v>138</v>
      </c>
      <c r="D29" s="67" t="s">
        <v>132</v>
      </c>
      <c r="E29" s="68" t="s">
        <v>139</v>
      </c>
      <c r="F29" s="69"/>
      <c r="G29" s="70" t="s">
        <v>143</v>
      </c>
      <c r="H29" s="71" t="s">
        <v>144</v>
      </c>
      <c r="I29" s="68" t="s">
        <v>142</v>
      </c>
      <c r="J29" s="72">
        <v>2012</v>
      </c>
      <c r="K29" s="73">
        <v>0.75</v>
      </c>
      <c r="L29" s="74">
        <v>1</v>
      </c>
      <c r="M29" s="75" t="s">
        <v>520</v>
      </c>
      <c r="N29" s="76"/>
      <c r="O29" s="77"/>
      <c r="P29" s="78" t="s">
        <v>550</v>
      </c>
      <c r="Q29" s="79" t="s">
        <v>552</v>
      </c>
      <c r="R29" s="93" t="s">
        <v>1034</v>
      </c>
      <c r="S29" s="80">
        <f t="shared" si="0"/>
        <v>55</v>
      </c>
      <c r="T29" s="81">
        <v>55</v>
      </c>
      <c r="U29" s="82">
        <v>95</v>
      </c>
      <c r="V29" s="185">
        <f>T29/U29</f>
        <v>0.57894736842105265</v>
      </c>
      <c r="W29" s="83"/>
      <c r="X29" s="84">
        <f t="shared" si="1"/>
        <v>0</v>
      </c>
      <c r="Y29" s="85">
        <f t="shared" si="2"/>
        <v>0</v>
      </c>
      <c r="Z29" s="59"/>
      <c r="AA29" s="86"/>
      <c r="AB29" s="87"/>
      <c r="AC29" s="88"/>
      <c r="AD29" s="89"/>
    </row>
    <row r="30" spans="1:30" ht="15.75" customHeight="1" x14ac:dyDescent="0.2">
      <c r="A30" s="64" t="s">
        <v>117</v>
      </c>
      <c r="B30" s="65" t="s">
        <v>137</v>
      </c>
      <c r="C30" s="66" t="s">
        <v>119</v>
      </c>
      <c r="D30" s="67" t="s">
        <v>391</v>
      </c>
      <c r="E30" s="68" t="s">
        <v>396</v>
      </c>
      <c r="F30" s="69"/>
      <c r="G30" s="70" t="s">
        <v>397</v>
      </c>
      <c r="H30" s="71" t="s">
        <v>399</v>
      </c>
      <c r="I30" s="68" t="s">
        <v>142</v>
      </c>
      <c r="J30" s="72">
        <v>2018</v>
      </c>
      <c r="K30" s="73">
        <v>0.75</v>
      </c>
      <c r="L30" s="74">
        <v>2</v>
      </c>
      <c r="M30" s="75" t="s">
        <v>520</v>
      </c>
      <c r="N30" s="76"/>
      <c r="O30" s="77"/>
      <c r="P30" s="78" t="s">
        <v>860</v>
      </c>
      <c r="Q30" s="79" t="s">
        <v>862</v>
      </c>
      <c r="R30" s="93" t="s">
        <v>1035</v>
      </c>
      <c r="S30" s="80">
        <f t="shared" si="0"/>
        <v>50</v>
      </c>
      <c r="T30" s="81">
        <v>60</v>
      </c>
      <c r="U30" s="82" t="s">
        <v>1039</v>
      </c>
      <c r="V30" s="185">
        <f>T30/97</f>
        <v>0.61855670103092786</v>
      </c>
      <c r="W30" s="83"/>
      <c r="X30" s="84">
        <f t="shared" si="1"/>
        <v>0</v>
      </c>
      <c r="Y30" s="85">
        <f t="shared" si="2"/>
        <v>0</v>
      </c>
      <c r="Z30" s="59"/>
      <c r="AA30" s="86"/>
      <c r="AB30" s="87"/>
      <c r="AC30" s="88"/>
      <c r="AD30" s="89"/>
    </row>
    <row r="31" spans="1:30" ht="15.75" customHeight="1" x14ac:dyDescent="0.2">
      <c r="A31" s="64" t="s">
        <v>117</v>
      </c>
      <c r="B31" s="65" t="s">
        <v>137</v>
      </c>
      <c r="C31" s="66" t="s">
        <v>119</v>
      </c>
      <c r="D31" s="67" t="s">
        <v>391</v>
      </c>
      <c r="E31" s="68" t="s">
        <v>427</v>
      </c>
      <c r="F31" s="69"/>
      <c r="G31" s="70" t="s">
        <v>442</v>
      </c>
      <c r="H31" s="71" t="s">
        <v>443</v>
      </c>
      <c r="I31" s="68" t="s">
        <v>402</v>
      </c>
      <c r="J31" s="72">
        <v>2013</v>
      </c>
      <c r="K31" s="73">
        <v>0.75</v>
      </c>
      <c r="L31" s="74">
        <v>1</v>
      </c>
      <c r="M31" s="75">
        <v>-0.5</v>
      </c>
      <c r="N31" s="76"/>
      <c r="O31" s="77"/>
      <c r="P31" s="78" t="s">
        <v>928</v>
      </c>
      <c r="Q31" s="79" t="s">
        <v>929</v>
      </c>
      <c r="R31" s="93" t="s">
        <v>1034</v>
      </c>
      <c r="S31" s="80">
        <f t="shared" si="0"/>
        <v>60</v>
      </c>
      <c r="T31" s="81">
        <v>60</v>
      </c>
      <c r="U31" s="82">
        <v>96</v>
      </c>
      <c r="V31" s="185">
        <f>T31/U31</f>
        <v>0.625</v>
      </c>
      <c r="W31" s="83"/>
      <c r="X31" s="84">
        <f t="shared" si="1"/>
        <v>0</v>
      </c>
      <c r="Y31" s="85">
        <f t="shared" si="2"/>
        <v>0</v>
      </c>
      <c r="Z31" s="59"/>
      <c r="AA31" s="86"/>
      <c r="AB31" s="87"/>
      <c r="AC31" s="88"/>
      <c r="AD31" s="89"/>
    </row>
    <row r="32" spans="1:30" ht="15.75" customHeight="1" x14ac:dyDescent="0.2">
      <c r="A32" s="64" t="s">
        <v>117</v>
      </c>
      <c r="B32" s="65" t="s">
        <v>118</v>
      </c>
      <c r="C32" s="66" t="s">
        <v>119</v>
      </c>
      <c r="D32" s="67" t="s">
        <v>333</v>
      </c>
      <c r="E32" s="68" t="s">
        <v>355</v>
      </c>
      <c r="F32" s="69"/>
      <c r="G32" s="70" t="s">
        <v>368</v>
      </c>
      <c r="H32" s="71" t="s">
        <v>369</v>
      </c>
      <c r="I32" s="68" t="s">
        <v>129</v>
      </c>
      <c r="J32" s="72">
        <v>2017</v>
      </c>
      <c r="K32" s="73">
        <v>1.5</v>
      </c>
      <c r="L32" s="74">
        <v>1</v>
      </c>
      <c r="M32" s="75" t="s">
        <v>520</v>
      </c>
      <c r="N32" s="76"/>
      <c r="O32" s="77"/>
      <c r="P32" s="78" t="s">
        <v>828</v>
      </c>
      <c r="Q32" s="79" t="s">
        <v>829</v>
      </c>
      <c r="R32" s="93" t="s">
        <v>1034</v>
      </c>
      <c r="S32" s="80">
        <f t="shared" si="0"/>
        <v>120</v>
      </c>
      <c r="T32" s="81">
        <v>120</v>
      </c>
      <c r="U32" s="82">
        <v>95</v>
      </c>
      <c r="V32" s="185">
        <f>T32/U32/2</f>
        <v>0.63157894736842102</v>
      </c>
      <c r="W32" s="83"/>
      <c r="X32" s="84">
        <f t="shared" si="1"/>
        <v>0</v>
      </c>
      <c r="Y32" s="85">
        <f t="shared" si="2"/>
        <v>0</v>
      </c>
      <c r="Z32" s="59"/>
      <c r="AA32" s="86"/>
      <c r="AB32" s="87"/>
      <c r="AC32" s="88"/>
      <c r="AD32" s="89"/>
    </row>
    <row r="33" spans="1:30" ht="15.75" customHeight="1" x14ac:dyDescent="0.2">
      <c r="A33" s="64" t="s">
        <v>117</v>
      </c>
      <c r="B33" s="65" t="s">
        <v>137</v>
      </c>
      <c r="C33" s="66" t="s">
        <v>119</v>
      </c>
      <c r="D33" s="67" t="s">
        <v>132</v>
      </c>
      <c r="E33" s="68" t="s">
        <v>157</v>
      </c>
      <c r="F33" s="69"/>
      <c r="G33" s="70" t="s">
        <v>163</v>
      </c>
      <c r="H33" s="71" t="s">
        <v>167</v>
      </c>
      <c r="I33" s="68" t="s">
        <v>142</v>
      </c>
      <c r="J33" s="72">
        <v>2019</v>
      </c>
      <c r="K33" s="73">
        <v>1.5</v>
      </c>
      <c r="L33" s="74">
        <v>1</v>
      </c>
      <c r="M33" s="75" t="s">
        <v>520</v>
      </c>
      <c r="N33" s="76"/>
      <c r="O33" s="77"/>
      <c r="P33" s="78" t="s">
        <v>542</v>
      </c>
      <c r="Q33" s="79" t="s">
        <v>598</v>
      </c>
      <c r="R33" s="93" t="s">
        <v>1034</v>
      </c>
      <c r="S33" s="80">
        <f t="shared" si="0"/>
        <v>120</v>
      </c>
      <c r="T33" s="81">
        <v>120</v>
      </c>
      <c r="U33" s="82" t="s">
        <v>1040</v>
      </c>
      <c r="V33" s="185">
        <f>T33/95/2</f>
        <v>0.63157894736842102</v>
      </c>
      <c r="W33" s="83"/>
      <c r="X33" s="84">
        <f t="shared" si="1"/>
        <v>0</v>
      </c>
      <c r="Y33" s="85">
        <f t="shared" si="2"/>
        <v>0</v>
      </c>
      <c r="Z33" s="59"/>
      <c r="AA33" s="86"/>
      <c r="AB33" s="87"/>
      <c r="AC33" s="88"/>
      <c r="AD33" s="89"/>
    </row>
    <row r="34" spans="1:30" ht="15.75" customHeight="1" x14ac:dyDescent="0.2">
      <c r="A34" s="64" t="s">
        <v>117</v>
      </c>
      <c r="B34" s="65" t="s">
        <v>137</v>
      </c>
      <c r="C34" s="66" t="s">
        <v>119</v>
      </c>
      <c r="D34" s="67" t="s">
        <v>132</v>
      </c>
      <c r="E34" s="68" t="s">
        <v>139</v>
      </c>
      <c r="F34" s="69"/>
      <c r="G34" s="70" t="s">
        <v>155</v>
      </c>
      <c r="H34" s="71" t="s">
        <v>156</v>
      </c>
      <c r="I34" s="68" t="s">
        <v>142</v>
      </c>
      <c r="J34" s="72">
        <v>2016</v>
      </c>
      <c r="K34" s="73">
        <v>3</v>
      </c>
      <c r="L34" s="74">
        <v>1</v>
      </c>
      <c r="M34" s="75" t="s">
        <v>520</v>
      </c>
      <c r="N34" s="76"/>
      <c r="O34" s="77"/>
      <c r="P34" s="78" t="s">
        <v>570</v>
      </c>
      <c r="Q34" s="79" t="s">
        <v>572</v>
      </c>
      <c r="R34" s="93" t="s">
        <v>1034</v>
      </c>
      <c r="S34" s="80">
        <f t="shared" si="0"/>
        <v>250</v>
      </c>
      <c r="T34" s="81">
        <v>250</v>
      </c>
      <c r="U34" s="82" t="s">
        <v>1037</v>
      </c>
      <c r="V34" s="185">
        <f>T34/98/4</f>
        <v>0.63775510204081631</v>
      </c>
      <c r="W34" s="83"/>
      <c r="X34" s="84">
        <f t="shared" si="1"/>
        <v>0</v>
      </c>
      <c r="Y34" s="85">
        <f t="shared" si="2"/>
        <v>0</v>
      </c>
      <c r="Z34" s="59"/>
      <c r="AA34" s="86"/>
      <c r="AB34" s="87"/>
      <c r="AC34" s="88"/>
      <c r="AD34" s="89"/>
    </row>
    <row r="35" spans="1:30" ht="15.75" customHeight="1" x14ac:dyDescent="0.2">
      <c r="A35" s="64" t="s">
        <v>117</v>
      </c>
      <c r="B35" s="65" t="s">
        <v>137</v>
      </c>
      <c r="C35" s="66" t="s">
        <v>119</v>
      </c>
      <c r="D35" s="67" t="s">
        <v>391</v>
      </c>
      <c r="E35" s="68" t="s">
        <v>413</v>
      </c>
      <c r="F35" s="69"/>
      <c r="G35" s="70" t="s">
        <v>422</v>
      </c>
      <c r="H35" s="71" t="s">
        <v>423</v>
      </c>
      <c r="I35" s="68" t="s">
        <v>418</v>
      </c>
      <c r="J35" s="72">
        <v>2015</v>
      </c>
      <c r="K35" s="73">
        <v>0.75</v>
      </c>
      <c r="L35" s="74">
        <v>6</v>
      </c>
      <c r="M35" s="75" t="s">
        <v>520</v>
      </c>
      <c r="N35" s="76"/>
      <c r="O35" s="77"/>
      <c r="P35" s="78" t="s">
        <v>894</v>
      </c>
      <c r="Q35" s="79" t="s">
        <v>895</v>
      </c>
      <c r="R35" s="93" t="s">
        <v>1035</v>
      </c>
      <c r="S35" s="80">
        <f t="shared" si="0"/>
        <v>54.166666666666671</v>
      </c>
      <c r="T35" s="81">
        <v>65</v>
      </c>
      <c r="U35" s="82">
        <v>97</v>
      </c>
      <c r="V35" s="185">
        <f>T35/U35</f>
        <v>0.67010309278350511</v>
      </c>
      <c r="W35" s="83"/>
      <c r="X35" s="84">
        <f t="shared" si="1"/>
        <v>0</v>
      </c>
      <c r="Y35" s="85">
        <f t="shared" si="2"/>
        <v>0</v>
      </c>
      <c r="Z35" s="59"/>
      <c r="AA35" s="86"/>
      <c r="AB35" s="87"/>
      <c r="AC35" s="88"/>
      <c r="AD35" s="89"/>
    </row>
    <row r="36" spans="1:30" ht="15.75" customHeight="1" x14ac:dyDescent="0.2">
      <c r="A36" s="64" t="s">
        <v>117</v>
      </c>
      <c r="B36" s="65" t="s">
        <v>137</v>
      </c>
      <c r="C36" s="66" t="s">
        <v>119</v>
      </c>
      <c r="D36" s="67" t="s">
        <v>391</v>
      </c>
      <c r="E36" s="68" t="s">
        <v>413</v>
      </c>
      <c r="F36" s="69"/>
      <c r="G36" s="70" t="s">
        <v>414</v>
      </c>
      <c r="H36" s="71" t="s">
        <v>415</v>
      </c>
      <c r="I36" s="68" t="s">
        <v>235</v>
      </c>
      <c r="J36" s="72">
        <v>2017</v>
      </c>
      <c r="K36" s="73">
        <v>0.75</v>
      </c>
      <c r="L36" s="74">
        <v>1</v>
      </c>
      <c r="M36" s="75" t="s">
        <v>520</v>
      </c>
      <c r="N36" s="76"/>
      <c r="O36" s="77"/>
      <c r="P36" s="78" t="s">
        <v>879</v>
      </c>
      <c r="Q36" s="79" t="s">
        <v>880</v>
      </c>
      <c r="R36" s="93" t="s">
        <v>1035</v>
      </c>
      <c r="S36" s="80">
        <f t="shared" si="0"/>
        <v>54.166666666666671</v>
      </c>
      <c r="T36" s="81">
        <v>65</v>
      </c>
      <c r="U36" s="82">
        <v>96</v>
      </c>
      <c r="V36" s="185">
        <f>T36/U36</f>
        <v>0.67708333333333337</v>
      </c>
      <c r="W36" s="83"/>
      <c r="X36" s="84">
        <f t="shared" si="1"/>
        <v>0</v>
      </c>
      <c r="Y36" s="85">
        <f t="shared" si="2"/>
        <v>0</v>
      </c>
      <c r="Z36" s="59"/>
      <c r="AA36" s="86"/>
      <c r="AB36" s="87"/>
      <c r="AC36" s="88"/>
      <c r="AD36" s="89"/>
    </row>
    <row r="37" spans="1:30" ht="15.75" customHeight="1" x14ac:dyDescent="0.2">
      <c r="A37" s="64" t="s">
        <v>117</v>
      </c>
      <c r="B37" s="65" t="s">
        <v>137</v>
      </c>
      <c r="C37" s="66" t="s">
        <v>119</v>
      </c>
      <c r="D37" s="67" t="s">
        <v>391</v>
      </c>
      <c r="E37" s="68" t="s">
        <v>413</v>
      </c>
      <c r="F37" s="69"/>
      <c r="G37" s="70" t="s">
        <v>422</v>
      </c>
      <c r="H37" s="71" t="s">
        <v>423</v>
      </c>
      <c r="I37" s="68" t="s">
        <v>418</v>
      </c>
      <c r="J37" s="72">
        <v>2016</v>
      </c>
      <c r="K37" s="73">
        <v>0.75</v>
      </c>
      <c r="L37" s="74">
        <v>3</v>
      </c>
      <c r="M37" s="75" t="s">
        <v>520</v>
      </c>
      <c r="N37" s="76"/>
      <c r="O37" s="77"/>
      <c r="P37" s="78" t="s">
        <v>896</v>
      </c>
      <c r="Q37" s="79" t="s">
        <v>898</v>
      </c>
      <c r="R37" s="93" t="s">
        <v>1034</v>
      </c>
      <c r="S37" s="80">
        <f t="shared" si="0"/>
        <v>65</v>
      </c>
      <c r="T37" s="81">
        <v>65</v>
      </c>
      <c r="U37" s="82" t="s">
        <v>1038</v>
      </c>
      <c r="V37" s="185">
        <f>T37/96</f>
        <v>0.67708333333333337</v>
      </c>
      <c r="W37" s="83"/>
      <c r="X37" s="84">
        <f t="shared" si="1"/>
        <v>0</v>
      </c>
      <c r="Y37" s="85">
        <f t="shared" si="2"/>
        <v>0</v>
      </c>
      <c r="Z37" s="59"/>
      <c r="AA37" s="86"/>
      <c r="AB37" s="87"/>
      <c r="AC37" s="88"/>
      <c r="AD37" s="89"/>
    </row>
    <row r="38" spans="1:30" ht="15.75" customHeight="1" x14ac:dyDescent="0.2">
      <c r="A38" s="64" t="s">
        <v>117</v>
      </c>
      <c r="B38" s="65" t="s">
        <v>137</v>
      </c>
      <c r="C38" s="66" t="s">
        <v>119</v>
      </c>
      <c r="D38" s="67" t="s">
        <v>391</v>
      </c>
      <c r="E38" s="68" t="s">
        <v>413</v>
      </c>
      <c r="F38" s="69"/>
      <c r="G38" s="70" t="s">
        <v>422</v>
      </c>
      <c r="H38" s="71" t="s">
        <v>423</v>
      </c>
      <c r="I38" s="68" t="s">
        <v>418</v>
      </c>
      <c r="J38" s="72">
        <v>2016</v>
      </c>
      <c r="K38" s="73">
        <v>0.75</v>
      </c>
      <c r="L38" s="74">
        <v>1</v>
      </c>
      <c r="M38" s="75" t="s">
        <v>520</v>
      </c>
      <c r="N38" s="76"/>
      <c r="O38" s="77"/>
      <c r="P38" s="78" t="s">
        <v>897</v>
      </c>
      <c r="Q38" s="79" t="s">
        <v>899</v>
      </c>
      <c r="R38" s="93" t="s">
        <v>1034</v>
      </c>
      <c r="S38" s="80">
        <f t="shared" si="0"/>
        <v>65</v>
      </c>
      <c r="T38" s="81">
        <v>65</v>
      </c>
      <c r="U38" s="82" t="s">
        <v>1038</v>
      </c>
      <c r="V38" s="185">
        <f>T38/96</f>
        <v>0.67708333333333337</v>
      </c>
      <c r="W38" s="83"/>
      <c r="X38" s="84">
        <f t="shared" si="1"/>
        <v>0</v>
      </c>
      <c r="Y38" s="85">
        <f t="shared" si="2"/>
        <v>0</v>
      </c>
      <c r="Z38" s="59"/>
      <c r="AA38" s="86"/>
      <c r="AB38" s="87"/>
      <c r="AC38" s="88"/>
      <c r="AD38" s="89"/>
    </row>
    <row r="39" spans="1:30" ht="15.75" customHeight="1" x14ac:dyDescent="0.2">
      <c r="A39" s="64" t="s">
        <v>117</v>
      </c>
      <c r="B39" s="65" t="s">
        <v>137</v>
      </c>
      <c r="C39" s="66" t="s">
        <v>119</v>
      </c>
      <c r="D39" s="67" t="s">
        <v>391</v>
      </c>
      <c r="E39" s="68" t="s">
        <v>413</v>
      </c>
      <c r="F39" s="69"/>
      <c r="G39" s="70" t="s">
        <v>422</v>
      </c>
      <c r="H39" s="71" t="s">
        <v>424</v>
      </c>
      <c r="I39" s="68" t="s">
        <v>418</v>
      </c>
      <c r="J39" s="72">
        <v>2016</v>
      </c>
      <c r="K39" s="73">
        <v>0.75</v>
      </c>
      <c r="L39" s="74">
        <v>2</v>
      </c>
      <c r="M39" s="75" t="s">
        <v>520</v>
      </c>
      <c r="N39" s="76"/>
      <c r="O39" s="77"/>
      <c r="P39" s="78" t="s">
        <v>900</v>
      </c>
      <c r="Q39" s="79" t="s">
        <v>901</v>
      </c>
      <c r="R39" s="93" t="s">
        <v>1035</v>
      </c>
      <c r="S39" s="80">
        <f t="shared" si="0"/>
        <v>54.166666666666671</v>
      </c>
      <c r="T39" s="81">
        <v>65</v>
      </c>
      <c r="U39" s="82" t="s">
        <v>1038</v>
      </c>
      <c r="V39" s="185">
        <f>T39/96</f>
        <v>0.67708333333333337</v>
      </c>
      <c r="W39" s="83"/>
      <c r="X39" s="84">
        <f t="shared" si="1"/>
        <v>0</v>
      </c>
      <c r="Y39" s="85">
        <f t="shared" si="2"/>
        <v>0</v>
      </c>
      <c r="Z39" s="59"/>
      <c r="AA39" s="86"/>
      <c r="AB39" s="87"/>
      <c r="AC39" s="88"/>
      <c r="AD39" s="89"/>
    </row>
    <row r="40" spans="1:30" ht="15.75" customHeight="1" x14ac:dyDescent="0.2">
      <c r="A40" s="64" t="s">
        <v>117</v>
      </c>
      <c r="B40" s="65" t="s">
        <v>118</v>
      </c>
      <c r="C40" s="66" t="s">
        <v>119</v>
      </c>
      <c r="D40" s="67" t="s">
        <v>333</v>
      </c>
      <c r="E40" s="68" t="s">
        <v>355</v>
      </c>
      <c r="F40" s="69"/>
      <c r="G40" s="70" t="s">
        <v>360</v>
      </c>
      <c r="H40" s="71" t="s">
        <v>361</v>
      </c>
      <c r="I40" s="68" t="s">
        <v>129</v>
      </c>
      <c r="J40" s="72">
        <v>2013</v>
      </c>
      <c r="K40" s="73">
        <v>0.75</v>
      </c>
      <c r="L40" s="74">
        <v>1</v>
      </c>
      <c r="M40" s="75" t="s">
        <v>520</v>
      </c>
      <c r="N40" s="76"/>
      <c r="O40" s="77"/>
      <c r="P40" s="78" t="s">
        <v>820</v>
      </c>
      <c r="Q40" s="79" t="s">
        <v>821</v>
      </c>
      <c r="R40" s="93" t="s">
        <v>1034</v>
      </c>
      <c r="S40" s="80">
        <f t="shared" si="0"/>
        <v>65</v>
      </c>
      <c r="T40" s="81">
        <v>65</v>
      </c>
      <c r="U40" s="82">
        <v>95</v>
      </c>
      <c r="V40" s="185">
        <f>T40/U40</f>
        <v>0.68421052631578949</v>
      </c>
      <c r="W40" s="83"/>
      <c r="X40" s="84">
        <f t="shared" si="1"/>
        <v>0</v>
      </c>
      <c r="Y40" s="85">
        <f t="shared" si="2"/>
        <v>0</v>
      </c>
      <c r="Z40" s="59"/>
      <c r="AA40" s="86"/>
      <c r="AB40" s="87"/>
      <c r="AC40" s="88"/>
      <c r="AD40" s="89"/>
    </row>
    <row r="41" spans="1:30" ht="15.75" customHeight="1" x14ac:dyDescent="0.2">
      <c r="A41" s="64" t="s">
        <v>117</v>
      </c>
      <c r="B41" s="65" t="s">
        <v>137</v>
      </c>
      <c r="C41" s="66" t="s">
        <v>119</v>
      </c>
      <c r="D41" s="67" t="s">
        <v>391</v>
      </c>
      <c r="E41" s="68" t="s">
        <v>413</v>
      </c>
      <c r="F41" s="69"/>
      <c r="G41" s="70" t="s">
        <v>414</v>
      </c>
      <c r="H41" s="71" t="s">
        <v>417</v>
      </c>
      <c r="I41" s="68" t="s">
        <v>418</v>
      </c>
      <c r="J41" s="72">
        <v>2017</v>
      </c>
      <c r="K41" s="73">
        <v>0.75</v>
      </c>
      <c r="L41" s="74">
        <v>9</v>
      </c>
      <c r="M41" s="75" t="s">
        <v>520</v>
      </c>
      <c r="N41" s="76"/>
      <c r="O41" s="77"/>
      <c r="P41" s="78" t="s">
        <v>886</v>
      </c>
      <c r="Q41" s="79" t="s">
        <v>887</v>
      </c>
      <c r="R41" s="93" t="s">
        <v>1035</v>
      </c>
      <c r="S41" s="80">
        <f t="shared" si="0"/>
        <v>54.166666666666671</v>
      </c>
      <c r="T41" s="81">
        <v>65</v>
      </c>
      <c r="U41" s="82">
        <v>95</v>
      </c>
      <c r="V41" s="185">
        <f>T41/U41</f>
        <v>0.68421052631578949</v>
      </c>
      <c r="W41" s="83"/>
      <c r="X41" s="84">
        <f t="shared" si="1"/>
        <v>0</v>
      </c>
      <c r="Y41" s="85">
        <f t="shared" si="2"/>
        <v>0</v>
      </c>
      <c r="Z41" s="59"/>
      <c r="AA41" s="86"/>
      <c r="AB41" s="87"/>
      <c r="AC41" s="88"/>
      <c r="AD41" s="89"/>
    </row>
    <row r="42" spans="1:30" ht="15.75" customHeight="1" x14ac:dyDescent="0.2">
      <c r="A42" s="64" t="s">
        <v>117</v>
      </c>
      <c r="B42" s="65" t="s">
        <v>137</v>
      </c>
      <c r="C42" s="66" t="s">
        <v>119</v>
      </c>
      <c r="D42" s="67" t="s">
        <v>391</v>
      </c>
      <c r="E42" s="68" t="s">
        <v>413</v>
      </c>
      <c r="F42" s="69"/>
      <c r="G42" s="70" t="s">
        <v>414</v>
      </c>
      <c r="H42" s="71" t="s">
        <v>415</v>
      </c>
      <c r="I42" s="68" t="s">
        <v>235</v>
      </c>
      <c r="J42" s="72">
        <v>2017</v>
      </c>
      <c r="K42" s="73">
        <v>1.5</v>
      </c>
      <c r="L42" s="74">
        <v>1</v>
      </c>
      <c r="M42" s="75" t="s">
        <v>520</v>
      </c>
      <c r="N42" s="76"/>
      <c r="O42" s="77"/>
      <c r="P42" s="78" t="s">
        <v>767</v>
      </c>
      <c r="Q42" s="79" t="s">
        <v>881</v>
      </c>
      <c r="R42" s="93" t="s">
        <v>1035</v>
      </c>
      <c r="S42" s="80">
        <f t="shared" si="0"/>
        <v>112.5</v>
      </c>
      <c r="T42" s="81">
        <v>135</v>
      </c>
      <c r="U42" s="82">
        <v>96</v>
      </c>
      <c r="V42" s="185">
        <f>T42/U42/2</f>
        <v>0.703125</v>
      </c>
      <c r="W42" s="83"/>
      <c r="X42" s="84">
        <f t="shared" si="1"/>
        <v>0</v>
      </c>
      <c r="Y42" s="85">
        <f t="shared" si="2"/>
        <v>0</v>
      </c>
      <c r="Z42" s="59"/>
      <c r="AA42" s="86"/>
      <c r="AB42" s="87"/>
      <c r="AC42" s="88"/>
      <c r="AD42" s="89"/>
    </row>
    <row r="43" spans="1:30" ht="15.75" customHeight="1" x14ac:dyDescent="0.2">
      <c r="A43" s="64" t="s">
        <v>117</v>
      </c>
      <c r="B43" s="65" t="s">
        <v>137</v>
      </c>
      <c r="C43" s="66" t="s">
        <v>119</v>
      </c>
      <c r="D43" s="67" t="s">
        <v>132</v>
      </c>
      <c r="E43" s="68" t="s">
        <v>169</v>
      </c>
      <c r="F43" s="69"/>
      <c r="G43" s="70" t="s">
        <v>170</v>
      </c>
      <c r="H43" s="71" t="s">
        <v>171</v>
      </c>
      <c r="I43" s="68" t="s">
        <v>142</v>
      </c>
      <c r="J43" s="72">
        <v>2014</v>
      </c>
      <c r="K43" s="73" t="s">
        <v>172</v>
      </c>
      <c r="L43" s="74">
        <v>1</v>
      </c>
      <c r="M43" s="75" t="s">
        <v>520</v>
      </c>
      <c r="N43" s="76"/>
      <c r="O43" s="77"/>
      <c r="P43" s="78" t="s">
        <v>600</v>
      </c>
      <c r="Q43" s="79" t="s">
        <v>601</v>
      </c>
      <c r="R43" s="93" t="s">
        <v>1034</v>
      </c>
      <c r="S43" s="80">
        <f t="shared" si="0"/>
        <v>135</v>
      </c>
      <c r="T43" s="81">
        <v>135</v>
      </c>
      <c r="U43" s="82">
        <v>95</v>
      </c>
      <c r="V43" s="185">
        <f>T43/U43/2</f>
        <v>0.71052631578947367</v>
      </c>
      <c r="W43" s="83"/>
      <c r="X43" s="84">
        <f t="shared" si="1"/>
        <v>0</v>
      </c>
      <c r="Y43" s="85">
        <f t="shared" si="2"/>
        <v>0</v>
      </c>
      <c r="Z43" s="59"/>
      <c r="AA43" s="86"/>
      <c r="AB43" s="87"/>
      <c r="AC43" s="88"/>
      <c r="AD43" s="89"/>
    </row>
    <row r="44" spans="1:30" ht="15.75" customHeight="1" x14ac:dyDescent="0.2">
      <c r="A44" s="64" t="s">
        <v>117</v>
      </c>
      <c r="B44" s="65" t="s">
        <v>137</v>
      </c>
      <c r="C44" s="66" t="s">
        <v>119</v>
      </c>
      <c r="D44" s="67" t="s">
        <v>391</v>
      </c>
      <c r="E44" s="68" t="s">
        <v>427</v>
      </c>
      <c r="F44" s="69"/>
      <c r="G44" s="70" t="s">
        <v>437</v>
      </c>
      <c r="H44" s="71" t="s">
        <v>439</v>
      </c>
      <c r="I44" s="68" t="s">
        <v>142</v>
      </c>
      <c r="J44" s="72">
        <v>2019</v>
      </c>
      <c r="K44" s="73">
        <v>0.75</v>
      </c>
      <c r="L44" s="74">
        <v>3</v>
      </c>
      <c r="M44" s="75" t="s">
        <v>520</v>
      </c>
      <c r="N44" s="76"/>
      <c r="O44" s="77"/>
      <c r="P44" s="78" t="s">
        <v>836</v>
      </c>
      <c r="Q44" s="79" t="s">
        <v>925</v>
      </c>
      <c r="R44" s="93" t="s">
        <v>1034</v>
      </c>
      <c r="S44" s="80">
        <f t="shared" si="0"/>
        <v>70</v>
      </c>
      <c r="T44" s="81">
        <v>70</v>
      </c>
      <c r="U44" s="82" t="s">
        <v>1039</v>
      </c>
      <c r="V44" s="185">
        <f>T44/97</f>
        <v>0.72164948453608246</v>
      </c>
      <c r="W44" s="83"/>
      <c r="X44" s="84">
        <f t="shared" si="1"/>
        <v>0</v>
      </c>
      <c r="Y44" s="85">
        <f t="shared" si="2"/>
        <v>0</v>
      </c>
      <c r="Z44" s="59"/>
      <c r="AA44" s="86"/>
      <c r="AB44" s="87"/>
      <c r="AC44" s="88"/>
      <c r="AD44" s="89"/>
    </row>
    <row r="45" spans="1:30" ht="15.75" customHeight="1" x14ac:dyDescent="0.2">
      <c r="A45" s="64" t="s">
        <v>117</v>
      </c>
      <c r="B45" s="65" t="s">
        <v>118</v>
      </c>
      <c r="C45" s="66" t="s">
        <v>119</v>
      </c>
      <c r="D45" s="67" t="s">
        <v>188</v>
      </c>
      <c r="E45" s="68" t="s">
        <v>301</v>
      </c>
      <c r="F45" s="69" t="s">
        <v>302</v>
      </c>
      <c r="G45" s="70" t="s">
        <v>305</v>
      </c>
      <c r="H45" s="71" t="s">
        <v>306</v>
      </c>
      <c r="I45" s="68" t="s">
        <v>129</v>
      </c>
      <c r="J45" s="72">
        <v>2012</v>
      </c>
      <c r="K45" s="73">
        <v>0.375</v>
      </c>
      <c r="L45" s="74">
        <v>1</v>
      </c>
      <c r="M45" s="75" t="s">
        <v>520</v>
      </c>
      <c r="N45" s="76"/>
      <c r="O45" s="77"/>
      <c r="P45" s="78" t="s">
        <v>751</v>
      </c>
      <c r="Q45" s="79" t="s">
        <v>753</v>
      </c>
      <c r="R45" s="93" t="s">
        <v>1034</v>
      </c>
      <c r="S45" s="80">
        <f t="shared" si="0"/>
        <v>35</v>
      </c>
      <c r="T45" s="81">
        <v>35</v>
      </c>
      <c r="U45" s="82">
        <v>96</v>
      </c>
      <c r="V45" s="185">
        <f>T45/U45*2</f>
        <v>0.72916666666666663</v>
      </c>
      <c r="W45" s="83"/>
      <c r="X45" s="84">
        <f t="shared" si="1"/>
        <v>0</v>
      </c>
      <c r="Y45" s="85">
        <f t="shared" si="2"/>
        <v>0</v>
      </c>
      <c r="Z45" s="59"/>
      <c r="AA45" s="86"/>
      <c r="AB45" s="87"/>
      <c r="AC45" s="88"/>
      <c r="AD45" s="89"/>
    </row>
    <row r="46" spans="1:30" ht="15.75" customHeight="1" x14ac:dyDescent="0.2">
      <c r="A46" s="64" t="s">
        <v>117</v>
      </c>
      <c r="B46" s="65" t="s">
        <v>118</v>
      </c>
      <c r="C46" s="66" t="s">
        <v>119</v>
      </c>
      <c r="D46" s="67" t="s">
        <v>188</v>
      </c>
      <c r="E46" s="68" t="s">
        <v>301</v>
      </c>
      <c r="F46" s="69" t="s">
        <v>302</v>
      </c>
      <c r="G46" s="70" t="s">
        <v>305</v>
      </c>
      <c r="H46" s="71" t="s">
        <v>306</v>
      </c>
      <c r="I46" s="68" t="s">
        <v>129</v>
      </c>
      <c r="J46" s="72">
        <v>2015</v>
      </c>
      <c r="K46" s="73">
        <v>0.375</v>
      </c>
      <c r="L46" s="74">
        <v>2</v>
      </c>
      <c r="M46" s="75" t="s">
        <v>520</v>
      </c>
      <c r="N46" s="76"/>
      <c r="O46" s="77"/>
      <c r="P46" s="78" t="s">
        <v>752</v>
      </c>
      <c r="Q46" s="79" t="s">
        <v>754</v>
      </c>
      <c r="R46" s="93" t="s">
        <v>1034</v>
      </c>
      <c r="S46" s="80">
        <f t="shared" si="0"/>
        <v>35</v>
      </c>
      <c r="T46" s="81">
        <v>35</v>
      </c>
      <c r="U46" s="82">
        <v>96</v>
      </c>
      <c r="V46" s="185">
        <f>T46/U46*2</f>
        <v>0.72916666666666663</v>
      </c>
      <c r="W46" s="83"/>
      <c r="X46" s="84">
        <f t="shared" si="1"/>
        <v>0</v>
      </c>
      <c r="Y46" s="85">
        <f t="shared" si="2"/>
        <v>0</v>
      </c>
      <c r="Z46" s="59"/>
      <c r="AA46" s="86"/>
      <c r="AB46" s="87"/>
      <c r="AC46" s="88"/>
      <c r="AD46" s="89"/>
    </row>
    <row r="47" spans="1:30" ht="15.75" customHeight="1" x14ac:dyDescent="0.2">
      <c r="A47" s="64" t="s">
        <v>117</v>
      </c>
      <c r="B47" s="65" t="s">
        <v>118</v>
      </c>
      <c r="C47" s="66" t="s">
        <v>119</v>
      </c>
      <c r="D47" s="67" t="s">
        <v>188</v>
      </c>
      <c r="E47" s="68" t="s">
        <v>301</v>
      </c>
      <c r="F47" s="69" t="s">
        <v>302</v>
      </c>
      <c r="G47" s="70" t="s">
        <v>305</v>
      </c>
      <c r="H47" s="71" t="s">
        <v>306</v>
      </c>
      <c r="I47" s="68" t="s">
        <v>129</v>
      </c>
      <c r="J47" s="72">
        <v>2016</v>
      </c>
      <c r="K47" s="73">
        <v>0.75</v>
      </c>
      <c r="L47" s="74">
        <v>2</v>
      </c>
      <c r="M47" s="75" t="s">
        <v>520</v>
      </c>
      <c r="N47" s="76"/>
      <c r="O47" s="77"/>
      <c r="P47" s="78" t="s">
        <v>755</v>
      </c>
      <c r="Q47" s="79" t="s">
        <v>756</v>
      </c>
      <c r="R47" s="93" t="s">
        <v>1034</v>
      </c>
      <c r="S47" s="80">
        <f t="shared" si="0"/>
        <v>75</v>
      </c>
      <c r="T47" s="81">
        <v>75</v>
      </c>
      <c r="U47" s="82">
        <v>97</v>
      </c>
      <c r="V47" s="185">
        <f>T47/U47</f>
        <v>0.77319587628865982</v>
      </c>
      <c r="W47" s="83"/>
      <c r="X47" s="84">
        <f t="shared" si="1"/>
        <v>0</v>
      </c>
      <c r="Y47" s="85">
        <f t="shared" si="2"/>
        <v>0</v>
      </c>
      <c r="Z47" s="59"/>
      <c r="AA47" s="86"/>
      <c r="AB47" s="87"/>
      <c r="AC47" s="88"/>
      <c r="AD47" s="89"/>
    </row>
    <row r="48" spans="1:30" ht="15.75" customHeight="1" x14ac:dyDescent="0.2">
      <c r="A48" s="64" t="s">
        <v>117</v>
      </c>
      <c r="B48" s="65" t="s">
        <v>137</v>
      </c>
      <c r="C48" s="66" t="s">
        <v>119</v>
      </c>
      <c r="D48" s="67" t="s">
        <v>132</v>
      </c>
      <c r="E48" s="68" t="s">
        <v>157</v>
      </c>
      <c r="F48" s="69"/>
      <c r="G48" s="70" t="s">
        <v>158</v>
      </c>
      <c r="H48" s="71" t="s">
        <v>159</v>
      </c>
      <c r="I48" s="68" t="s">
        <v>142</v>
      </c>
      <c r="J48" s="72">
        <v>2020</v>
      </c>
      <c r="K48" s="73">
        <v>1.5</v>
      </c>
      <c r="L48" s="74">
        <v>1</v>
      </c>
      <c r="M48" s="75" t="s">
        <v>520</v>
      </c>
      <c r="N48" s="76"/>
      <c r="O48" s="77"/>
      <c r="P48" s="78" t="s">
        <v>582</v>
      </c>
      <c r="Q48" s="79" t="s">
        <v>583</v>
      </c>
      <c r="R48" s="93" t="s">
        <v>1034</v>
      </c>
      <c r="S48" s="80">
        <f t="shared" si="0"/>
        <v>150</v>
      </c>
      <c r="T48" s="81">
        <v>150</v>
      </c>
      <c r="U48" s="82">
        <v>97</v>
      </c>
      <c r="V48" s="185">
        <f>T48/U48/2</f>
        <v>0.77319587628865982</v>
      </c>
      <c r="W48" s="83"/>
      <c r="X48" s="84">
        <f t="shared" si="1"/>
        <v>0</v>
      </c>
      <c r="Y48" s="85">
        <f t="shared" si="2"/>
        <v>0</v>
      </c>
      <c r="Z48" s="59"/>
      <c r="AA48" s="86"/>
      <c r="AB48" s="87"/>
      <c r="AC48" s="88"/>
      <c r="AD48" s="89"/>
    </row>
    <row r="49" spans="1:30" ht="15.75" customHeight="1" x14ac:dyDescent="0.2">
      <c r="A49" s="64" t="s">
        <v>117</v>
      </c>
      <c r="B49" s="65" t="s">
        <v>137</v>
      </c>
      <c r="C49" s="66" t="s">
        <v>138</v>
      </c>
      <c r="D49" s="67" t="s">
        <v>132</v>
      </c>
      <c r="E49" s="68" t="s">
        <v>139</v>
      </c>
      <c r="F49" s="69"/>
      <c r="G49" s="70" t="s">
        <v>146</v>
      </c>
      <c r="H49" s="71" t="s">
        <v>148</v>
      </c>
      <c r="I49" s="68" t="s">
        <v>142</v>
      </c>
      <c r="J49" s="72">
        <v>2015</v>
      </c>
      <c r="K49" s="73">
        <v>0.75</v>
      </c>
      <c r="L49" s="74">
        <v>7</v>
      </c>
      <c r="M49" s="75" t="s">
        <v>520</v>
      </c>
      <c r="N49" s="76"/>
      <c r="O49" s="77"/>
      <c r="P49" s="78" t="s">
        <v>559</v>
      </c>
      <c r="Q49" s="79" t="s">
        <v>562</v>
      </c>
      <c r="R49" s="93" t="s">
        <v>1035</v>
      </c>
      <c r="S49" s="80">
        <f t="shared" si="0"/>
        <v>62.5</v>
      </c>
      <c r="T49" s="81">
        <v>75</v>
      </c>
      <c r="U49" s="82" t="s">
        <v>1038</v>
      </c>
      <c r="V49" s="185">
        <f>T49/96</f>
        <v>0.78125</v>
      </c>
      <c r="W49" s="83"/>
      <c r="X49" s="84">
        <f t="shared" si="1"/>
        <v>0</v>
      </c>
      <c r="Y49" s="85">
        <f t="shared" si="2"/>
        <v>0</v>
      </c>
      <c r="Z49" s="59"/>
      <c r="AA49" s="86"/>
      <c r="AB49" s="87"/>
      <c r="AC49" s="88"/>
      <c r="AD49" s="89"/>
    </row>
    <row r="50" spans="1:30" ht="15.75" customHeight="1" x14ac:dyDescent="0.2">
      <c r="A50" s="64" t="s">
        <v>117</v>
      </c>
      <c r="B50" s="65" t="s">
        <v>137</v>
      </c>
      <c r="C50" s="66" t="s">
        <v>138</v>
      </c>
      <c r="D50" s="67" t="s">
        <v>132</v>
      </c>
      <c r="E50" s="68" t="s">
        <v>139</v>
      </c>
      <c r="F50" s="69"/>
      <c r="G50" s="70" t="s">
        <v>146</v>
      </c>
      <c r="H50" s="71" t="s">
        <v>148</v>
      </c>
      <c r="I50" s="68" t="s">
        <v>142</v>
      </c>
      <c r="J50" s="72">
        <v>2015</v>
      </c>
      <c r="K50" s="73">
        <v>0.75</v>
      </c>
      <c r="L50" s="74">
        <v>12</v>
      </c>
      <c r="M50" s="75" t="s">
        <v>520</v>
      </c>
      <c r="N50" s="76"/>
      <c r="O50" s="77"/>
      <c r="P50" s="78" t="s">
        <v>560</v>
      </c>
      <c r="Q50" s="79" t="s">
        <v>563</v>
      </c>
      <c r="R50" s="93" t="s">
        <v>1035</v>
      </c>
      <c r="S50" s="80">
        <f t="shared" si="0"/>
        <v>62.5</v>
      </c>
      <c r="T50" s="81">
        <v>75</v>
      </c>
      <c r="U50" s="82" t="s">
        <v>1038</v>
      </c>
      <c r="V50" s="185">
        <f>T50/96</f>
        <v>0.78125</v>
      </c>
      <c r="W50" s="83"/>
      <c r="X50" s="84">
        <f t="shared" si="1"/>
        <v>0</v>
      </c>
      <c r="Y50" s="85">
        <f t="shared" si="2"/>
        <v>0</v>
      </c>
      <c r="Z50" s="59"/>
      <c r="AA50" s="86"/>
      <c r="AB50" s="87"/>
      <c r="AC50" s="88"/>
      <c r="AD50" s="89"/>
    </row>
    <row r="51" spans="1:30" ht="15.75" customHeight="1" x14ac:dyDescent="0.2">
      <c r="A51" s="64" t="s">
        <v>117</v>
      </c>
      <c r="B51" s="65" t="s">
        <v>137</v>
      </c>
      <c r="C51" s="66" t="s">
        <v>119</v>
      </c>
      <c r="D51" s="67" t="s">
        <v>391</v>
      </c>
      <c r="E51" s="68" t="s">
        <v>396</v>
      </c>
      <c r="F51" s="69"/>
      <c r="G51" s="70" t="s">
        <v>397</v>
      </c>
      <c r="H51" s="71" t="s">
        <v>399</v>
      </c>
      <c r="I51" s="68" t="s">
        <v>142</v>
      </c>
      <c r="J51" s="72">
        <v>2019</v>
      </c>
      <c r="K51" s="73">
        <v>0.75</v>
      </c>
      <c r="L51" s="74">
        <v>2</v>
      </c>
      <c r="M51" s="75" t="s">
        <v>520</v>
      </c>
      <c r="N51" s="76"/>
      <c r="O51" s="77"/>
      <c r="P51" s="78" t="s">
        <v>861</v>
      </c>
      <c r="Q51" s="79" t="s">
        <v>863</v>
      </c>
      <c r="R51" s="93" t="s">
        <v>1035</v>
      </c>
      <c r="S51" s="80">
        <f t="shared" si="0"/>
        <v>62.5</v>
      </c>
      <c r="T51" s="81">
        <v>75</v>
      </c>
      <c r="U51" s="82">
        <v>96</v>
      </c>
      <c r="V51" s="185">
        <f>T51/U51</f>
        <v>0.78125</v>
      </c>
      <c r="W51" s="83"/>
      <c r="X51" s="84">
        <f t="shared" si="1"/>
        <v>0</v>
      </c>
      <c r="Y51" s="85">
        <f t="shared" si="2"/>
        <v>0</v>
      </c>
      <c r="Z51" s="59"/>
      <c r="AA51" s="86"/>
      <c r="AB51" s="87"/>
      <c r="AC51" s="88"/>
      <c r="AD51" s="89"/>
    </row>
    <row r="52" spans="1:30" ht="15.75" customHeight="1" x14ac:dyDescent="0.2">
      <c r="A52" s="64" t="s">
        <v>117</v>
      </c>
      <c r="B52" s="65" t="s">
        <v>137</v>
      </c>
      <c r="C52" s="66" t="s">
        <v>119</v>
      </c>
      <c r="D52" s="67" t="s">
        <v>132</v>
      </c>
      <c r="E52" s="68" t="s">
        <v>157</v>
      </c>
      <c r="F52" s="69"/>
      <c r="G52" s="70" t="s">
        <v>161</v>
      </c>
      <c r="H52" s="71" t="s">
        <v>162</v>
      </c>
      <c r="I52" s="68" t="s">
        <v>142</v>
      </c>
      <c r="J52" s="72">
        <v>2018</v>
      </c>
      <c r="K52" s="73">
        <v>3</v>
      </c>
      <c r="L52" s="74">
        <v>2</v>
      </c>
      <c r="M52" s="75" t="s">
        <v>520</v>
      </c>
      <c r="N52" s="76"/>
      <c r="O52" s="77"/>
      <c r="P52" s="78" t="s">
        <v>585</v>
      </c>
      <c r="Q52" s="79" t="s">
        <v>586</v>
      </c>
      <c r="R52" s="93" t="s">
        <v>1035</v>
      </c>
      <c r="S52" s="80">
        <f t="shared" si="0"/>
        <v>258.33333333333337</v>
      </c>
      <c r="T52" s="81">
        <v>310</v>
      </c>
      <c r="U52" s="82">
        <v>97</v>
      </c>
      <c r="V52" s="185">
        <f>T52/U52/4</f>
        <v>0.7989690721649485</v>
      </c>
      <c r="W52" s="83"/>
      <c r="X52" s="84">
        <f t="shared" si="1"/>
        <v>0</v>
      </c>
      <c r="Y52" s="85">
        <f t="shared" si="2"/>
        <v>0</v>
      </c>
      <c r="Z52" s="59"/>
      <c r="AA52" s="86"/>
      <c r="AB52" s="87"/>
      <c r="AC52" s="88"/>
      <c r="AD52" s="89"/>
    </row>
    <row r="53" spans="1:30" ht="15.75" customHeight="1" x14ac:dyDescent="0.2">
      <c r="A53" s="64" t="s">
        <v>117</v>
      </c>
      <c r="B53" s="65" t="s">
        <v>137</v>
      </c>
      <c r="C53" s="66" t="s">
        <v>119</v>
      </c>
      <c r="D53" s="67" t="s">
        <v>132</v>
      </c>
      <c r="E53" s="68" t="s">
        <v>157</v>
      </c>
      <c r="F53" s="69"/>
      <c r="G53" s="70" t="s">
        <v>161</v>
      </c>
      <c r="H53" s="71" t="s">
        <v>162</v>
      </c>
      <c r="I53" s="68" t="s">
        <v>142</v>
      </c>
      <c r="J53" s="72">
        <v>2018</v>
      </c>
      <c r="K53" s="73">
        <v>3</v>
      </c>
      <c r="L53" s="74">
        <v>4</v>
      </c>
      <c r="M53" s="75" t="s">
        <v>520</v>
      </c>
      <c r="N53" s="76"/>
      <c r="O53" s="77"/>
      <c r="P53" s="78" t="s">
        <v>587</v>
      </c>
      <c r="Q53" s="79" t="s">
        <v>588</v>
      </c>
      <c r="R53" s="93" t="s">
        <v>1035</v>
      </c>
      <c r="S53" s="80">
        <f t="shared" si="0"/>
        <v>258.33333333333337</v>
      </c>
      <c r="T53" s="81">
        <v>310</v>
      </c>
      <c r="U53" s="82">
        <v>97</v>
      </c>
      <c r="V53" s="185">
        <f>T53/U53/4</f>
        <v>0.7989690721649485</v>
      </c>
      <c r="W53" s="83"/>
      <c r="X53" s="84">
        <f t="shared" si="1"/>
        <v>0</v>
      </c>
      <c r="Y53" s="85">
        <f t="shared" si="2"/>
        <v>0</v>
      </c>
      <c r="Z53" s="59"/>
      <c r="AA53" s="86"/>
      <c r="AB53" s="87"/>
      <c r="AC53" s="88"/>
      <c r="AD53" s="89"/>
    </row>
    <row r="54" spans="1:30" ht="15.75" customHeight="1" x14ac:dyDescent="0.2">
      <c r="A54" s="64" t="s">
        <v>117</v>
      </c>
      <c r="B54" s="65" t="s">
        <v>137</v>
      </c>
      <c r="C54" s="66" t="s">
        <v>119</v>
      </c>
      <c r="D54" s="67" t="s">
        <v>391</v>
      </c>
      <c r="E54" s="68" t="s">
        <v>396</v>
      </c>
      <c r="F54" s="69"/>
      <c r="G54" s="70" t="s">
        <v>400</v>
      </c>
      <c r="H54" s="71" t="s">
        <v>403</v>
      </c>
      <c r="I54" s="68" t="s">
        <v>129</v>
      </c>
      <c r="J54" s="72" t="s">
        <v>404</v>
      </c>
      <c r="K54" s="73">
        <v>0.75</v>
      </c>
      <c r="L54" s="74">
        <v>22</v>
      </c>
      <c r="M54" s="75" t="s">
        <v>520</v>
      </c>
      <c r="N54" s="76"/>
      <c r="O54" s="77"/>
      <c r="P54" s="78" t="s">
        <v>759</v>
      </c>
      <c r="Q54" s="79" t="s">
        <v>866</v>
      </c>
      <c r="R54" s="93" t="s">
        <v>1035</v>
      </c>
      <c r="S54" s="80">
        <f t="shared" si="0"/>
        <v>66.666666666666671</v>
      </c>
      <c r="T54" s="81">
        <v>80</v>
      </c>
      <c r="U54" s="82">
        <v>98</v>
      </c>
      <c r="V54" s="185">
        <f>T54/U54</f>
        <v>0.81632653061224492</v>
      </c>
      <c r="W54" s="83"/>
      <c r="X54" s="84">
        <f t="shared" si="1"/>
        <v>0</v>
      </c>
      <c r="Y54" s="85">
        <f t="shared" si="2"/>
        <v>0</v>
      </c>
      <c r="Z54" s="59"/>
      <c r="AA54" s="86"/>
      <c r="AB54" s="87"/>
      <c r="AC54" s="88"/>
      <c r="AD54" s="89"/>
    </row>
    <row r="55" spans="1:30" ht="15.75" customHeight="1" x14ac:dyDescent="0.2">
      <c r="A55" s="64" t="s">
        <v>117</v>
      </c>
      <c r="B55" s="65" t="s">
        <v>137</v>
      </c>
      <c r="C55" s="66" t="s">
        <v>119</v>
      </c>
      <c r="D55" s="67" t="s">
        <v>132</v>
      </c>
      <c r="E55" s="68" t="s">
        <v>178</v>
      </c>
      <c r="F55" s="69"/>
      <c r="G55" s="70" t="s">
        <v>181</v>
      </c>
      <c r="H55" s="71" t="s">
        <v>184</v>
      </c>
      <c r="I55" s="68" t="s">
        <v>142</v>
      </c>
      <c r="J55" s="72">
        <v>2018</v>
      </c>
      <c r="K55" s="73">
        <v>0.75</v>
      </c>
      <c r="L55" s="74">
        <v>1</v>
      </c>
      <c r="M55" s="75" t="s">
        <v>520</v>
      </c>
      <c r="N55" s="76"/>
      <c r="O55" s="77"/>
      <c r="P55" s="78" t="s">
        <v>615</v>
      </c>
      <c r="Q55" s="79" t="s">
        <v>617</v>
      </c>
      <c r="R55" s="93" t="s">
        <v>1035</v>
      </c>
      <c r="S55" s="80">
        <f t="shared" si="0"/>
        <v>66.666666666666671</v>
      </c>
      <c r="T55" s="81">
        <v>80</v>
      </c>
      <c r="U55" s="82">
        <v>96</v>
      </c>
      <c r="V55" s="185">
        <f>T55/U55</f>
        <v>0.83333333333333337</v>
      </c>
      <c r="W55" s="83"/>
      <c r="X55" s="84">
        <f t="shared" si="1"/>
        <v>0</v>
      </c>
      <c r="Y55" s="85">
        <f t="shared" si="2"/>
        <v>0</v>
      </c>
      <c r="Z55" s="59"/>
      <c r="AA55" s="86"/>
      <c r="AB55" s="87"/>
      <c r="AC55" s="88"/>
      <c r="AD55" s="89"/>
    </row>
    <row r="56" spans="1:30" ht="15.75" customHeight="1" x14ac:dyDescent="0.2">
      <c r="A56" s="64" t="s">
        <v>266</v>
      </c>
      <c r="B56" s="65" t="s">
        <v>137</v>
      </c>
      <c r="C56" s="66" t="s">
        <v>119</v>
      </c>
      <c r="D56" s="67" t="s">
        <v>188</v>
      </c>
      <c r="E56" s="68" t="s">
        <v>267</v>
      </c>
      <c r="F56" s="69"/>
      <c r="G56" s="70" t="s">
        <v>285</v>
      </c>
      <c r="H56" s="71" t="s">
        <v>286</v>
      </c>
      <c r="I56" s="68" t="s">
        <v>129</v>
      </c>
      <c r="J56" s="72">
        <v>2014</v>
      </c>
      <c r="K56" s="73">
        <v>0.75</v>
      </c>
      <c r="L56" s="74">
        <v>24</v>
      </c>
      <c r="M56" s="75" t="s">
        <v>520</v>
      </c>
      <c r="N56" s="76"/>
      <c r="O56" s="77"/>
      <c r="P56" s="78" t="s">
        <v>729</v>
      </c>
      <c r="Q56" s="79" t="s">
        <v>730</v>
      </c>
      <c r="R56" s="93" t="s">
        <v>1035</v>
      </c>
      <c r="S56" s="80">
        <f t="shared" si="0"/>
        <v>66.666666666666671</v>
      </c>
      <c r="T56" s="81">
        <v>80</v>
      </c>
      <c r="U56" s="82">
        <v>95</v>
      </c>
      <c r="V56" s="185">
        <f>T56/U56</f>
        <v>0.84210526315789469</v>
      </c>
      <c r="W56" s="83"/>
      <c r="X56" s="84">
        <f t="shared" si="1"/>
        <v>0</v>
      </c>
      <c r="Y56" s="85">
        <f t="shared" si="2"/>
        <v>0</v>
      </c>
      <c r="Z56" s="59"/>
      <c r="AA56" s="86"/>
      <c r="AB56" s="87"/>
      <c r="AC56" s="88"/>
      <c r="AD56" s="89"/>
    </row>
    <row r="57" spans="1:30" ht="15.75" customHeight="1" x14ac:dyDescent="0.2">
      <c r="A57" s="64" t="s">
        <v>117</v>
      </c>
      <c r="B57" s="65" t="s">
        <v>137</v>
      </c>
      <c r="C57" s="66" t="s">
        <v>119</v>
      </c>
      <c r="D57" s="67" t="s">
        <v>391</v>
      </c>
      <c r="E57" s="68" t="s">
        <v>427</v>
      </c>
      <c r="F57" s="69"/>
      <c r="G57" s="70" t="s">
        <v>430</v>
      </c>
      <c r="H57" s="71" t="s">
        <v>431</v>
      </c>
      <c r="I57" s="68" t="s">
        <v>402</v>
      </c>
      <c r="J57" s="72">
        <v>2013</v>
      </c>
      <c r="K57" s="73">
        <v>0.75</v>
      </c>
      <c r="L57" s="74">
        <v>5</v>
      </c>
      <c r="M57" s="75" t="s">
        <v>520</v>
      </c>
      <c r="N57" s="76"/>
      <c r="O57" s="77"/>
      <c r="P57" s="78" t="s">
        <v>908</v>
      </c>
      <c r="Q57" s="79" t="s">
        <v>909</v>
      </c>
      <c r="R57" s="93" t="s">
        <v>1035</v>
      </c>
      <c r="S57" s="80">
        <f t="shared" si="0"/>
        <v>66.666666666666671</v>
      </c>
      <c r="T57" s="81">
        <v>80</v>
      </c>
      <c r="U57" s="82">
        <v>95</v>
      </c>
      <c r="V57" s="185">
        <f>T57/U57</f>
        <v>0.84210526315789469</v>
      </c>
      <c r="W57" s="83"/>
      <c r="X57" s="84">
        <f t="shared" si="1"/>
        <v>0</v>
      </c>
      <c r="Y57" s="85">
        <f t="shared" si="2"/>
        <v>0</v>
      </c>
      <c r="Z57" s="59"/>
      <c r="AA57" s="86"/>
      <c r="AB57" s="87"/>
      <c r="AC57" s="88"/>
      <c r="AD57" s="89"/>
    </row>
    <row r="58" spans="1:30" ht="15.75" customHeight="1" x14ac:dyDescent="0.2">
      <c r="A58" s="64" t="s">
        <v>117</v>
      </c>
      <c r="B58" s="65" t="s">
        <v>137</v>
      </c>
      <c r="C58" s="66" t="s">
        <v>119</v>
      </c>
      <c r="D58" s="67" t="s">
        <v>391</v>
      </c>
      <c r="E58" s="68" t="s">
        <v>427</v>
      </c>
      <c r="F58" s="69"/>
      <c r="G58" s="70" t="s">
        <v>430</v>
      </c>
      <c r="H58" s="71" t="s">
        <v>432</v>
      </c>
      <c r="I58" s="68" t="s">
        <v>142</v>
      </c>
      <c r="J58" s="72">
        <v>2012</v>
      </c>
      <c r="K58" s="73">
        <v>0.75</v>
      </c>
      <c r="L58" s="74">
        <v>5</v>
      </c>
      <c r="M58" s="75" t="s">
        <v>520</v>
      </c>
      <c r="N58" s="76"/>
      <c r="O58" s="77"/>
      <c r="P58" s="78" t="s">
        <v>912</v>
      </c>
      <c r="Q58" s="79" t="s">
        <v>914</v>
      </c>
      <c r="R58" s="93" t="s">
        <v>1034</v>
      </c>
      <c r="S58" s="80">
        <f t="shared" si="0"/>
        <v>80</v>
      </c>
      <c r="T58" s="81">
        <v>80</v>
      </c>
      <c r="U58" s="82">
        <v>95</v>
      </c>
      <c r="V58" s="185">
        <f>T58/U58</f>
        <v>0.84210526315789469</v>
      </c>
      <c r="W58" s="83"/>
      <c r="X58" s="84">
        <f t="shared" si="1"/>
        <v>0</v>
      </c>
      <c r="Y58" s="85">
        <f t="shared" si="2"/>
        <v>0</v>
      </c>
      <c r="Z58" s="59"/>
      <c r="AA58" s="86"/>
      <c r="AB58" s="87"/>
      <c r="AC58" s="88"/>
      <c r="AD58" s="89"/>
    </row>
    <row r="59" spans="1:30" ht="15.75" customHeight="1" x14ac:dyDescent="0.2">
      <c r="A59" s="64" t="s">
        <v>117</v>
      </c>
      <c r="B59" s="65" t="s">
        <v>137</v>
      </c>
      <c r="C59" s="66" t="s">
        <v>119</v>
      </c>
      <c r="D59" s="67" t="s">
        <v>132</v>
      </c>
      <c r="E59" s="68" t="s">
        <v>157</v>
      </c>
      <c r="F59" s="69"/>
      <c r="G59" s="70" t="s">
        <v>158</v>
      </c>
      <c r="H59" s="71" t="s">
        <v>159</v>
      </c>
      <c r="I59" s="68" t="s">
        <v>142</v>
      </c>
      <c r="J59" s="72">
        <v>2018</v>
      </c>
      <c r="K59" s="73">
        <v>1.5</v>
      </c>
      <c r="L59" s="74">
        <v>2</v>
      </c>
      <c r="M59" s="75" t="s">
        <v>520</v>
      </c>
      <c r="N59" s="76"/>
      <c r="O59" s="77"/>
      <c r="P59" s="78" t="s">
        <v>575</v>
      </c>
      <c r="Q59" s="79" t="s">
        <v>576</v>
      </c>
      <c r="R59" s="93" t="s">
        <v>1034</v>
      </c>
      <c r="S59" s="80">
        <f t="shared" si="0"/>
        <v>160</v>
      </c>
      <c r="T59" s="81">
        <v>160</v>
      </c>
      <c r="U59" s="82" t="s">
        <v>1036</v>
      </c>
      <c r="V59" s="185">
        <f>T59/95/2</f>
        <v>0.84210526315789469</v>
      </c>
      <c r="W59" s="83"/>
      <c r="X59" s="84">
        <f t="shared" si="1"/>
        <v>0</v>
      </c>
      <c r="Y59" s="85">
        <f t="shared" si="2"/>
        <v>0</v>
      </c>
      <c r="Z59" s="59"/>
      <c r="AA59" s="86"/>
      <c r="AB59" s="87"/>
      <c r="AC59" s="88"/>
      <c r="AD59" s="89"/>
    </row>
    <row r="60" spans="1:30" ht="15.75" customHeight="1" x14ac:dyDescent="0.2">
      <c r="A60" s="64" t="s">
        <v>117</v>
      </c>
      <c r="B60" s="65" t="s">
        <v>137</v>
      </c>
      <c r="C60" s="66" t="s">
        <v>119</v>
      </c>
      <c r="D60" s="67" t="s">
        <v>132</v>
      </c>
      <c r="E60" s="68" t="s">
        <v>157</v>
      </c>
      <c r="F60" s="69"/>
      <c r="G60" s="70" t="s">
        <v>158</v>
      </c>
      <c r="H60" s="71" t="s">
        <v>159</v>
      </c>
      <c r="I60" s="68" t="s">
        <v>142</v>
      </c>
      <c r="J60" s="72">
        <v>2018</v>
      </c>
      <c r="K60" s="73">
        <v>1.5</v>
      </c>
      <c r="L60" s="74">
        <v>2</v>
      </c>
      <c r="M60" s="75" t="s">
        <v>520</v>
      </c>
      <c r="N60" s="76"/>
      <c r="O60" s="77"/>
      <c r="P60" s="78" t="s">
        <v>575</v>
      </c>
      <c r="Q60" s="79" t="s">
        <v>578</v>
      </c>
      <c r="R60" s="93" t="s">
        <v>1034</v>
      </c>
      <c r="S60" s="80">
        <f t="shared" si="0"/>
        <v>160</v>
      </c>
      <c r="T60" s="81">
        <v>160</v>
      </c>
      <c r="U60" s="82" t="s">
        <v>1036</v>
      </c>
      <c r="V60" s="185">
        <f>T60/95/2</f>
        <v>0.84210526315789469</v>
      </c>
      <c r="W60" s="83"/>
      <c r="X60" s="84">
        <f t="shared" si="1"/>
        <v>0</v>
      </c>
      <c r="Y60" s="85">
        <f t="shared" si="2"/>
        <v>0</v>
      </c>
      <c r="Z60" s="59"/>
      <c r="AA60" s="86"/>
      <c r="AB60" s="87"/>
      <c r="AC60" s="88"/>
      <c r="AD60" s="89"/>
    </row>
    <row r="61" spans="1:30" ht="15.75" customHeight="1" x14ac:dyDescent="0.2">
      <c r="A61" s="64" t="s">
        <v>117</v>
      </c>
      <c r="B61" s="65" t="s">
        <v>118</v>
      </c>
      <c r="C61" s="66" t="s">
        <v>119</v>
      </c>
      <c r="D61" s="67" t="s">
        <v>391</v>
      </c>
      <c r="E61" s="68" t="s">
        <v>392</v>
      </c>
      <c r="F61" s="69"/>
      <c r="G61" s="70" t="s">
        <v>393</v>
      </c>
      <c r="H61" s="71" t="s">
        <v>394</v>
      </c>
      <c r="I61" s="68" t="s">
        <v>395</v>
      </c>
      <c r="J61" s="72">
        <v>2015</v>
      </c>
      <c r="K61" s="73">
        <v>0.75</v>
      </c>
      <c r="L61" s="74">
        <v>24</v>
      </c>
      <c r="M61" s="75" t="s">
        <v>520</v>
      </c>
      <c r="N61" s="76"/>
      <c r="O61" s="77"/>
      <c r="P61" s="78" t="s">
        <v>852</v>
      </c>
      <c r="Q61" s="79" t="s">
        <v>853</v>
      </c>
      <c r="R61" s="93" t="s">
        <v>1035</v>
      </c>
      <c r="S61" s="80">
        <f t="shared" si="0"/>
        <v>70.833333333333343</v>
      </c>
      <c r="T61" s="81">
        <v>85</v>
      </c>
      <c r="U61" s="82">
        <v>95</v>
      </c>
      <c r="V61" s="185">
        <f>T61/U61</f>
        <v>0.89473684210526316</v>
      </c>
      <c r="W61" s="83"/>
      <c r="X61" s="84">
        <f t="shared" si="1"/>
        <v>0</v>
      </c>
      <c r="Y61" s="85">
        <f t="shared" si="2"/>
        <v>0</v>
      </c>
      <c r="Z61" s="59"/>
      <c r="AA61" s="86"/>
      <c r="AB61" s="87"/>
      <c r="AC61" s="88"/>
      <c r="AD61" s="89"/>
    </row>
    <row r="62" spans="1:30" ht="15.75" customHeight="1" x14ac:dyDescent="0.2">
      <c r="A62" s="64" t="s">
        <v>117</v>
      </c>
      <c r="B62" s="65" t="s">
        <v>137</v>
      </c>
      <c r="C62" s="66" t="s">
        <v>119</v>
      </c>
      <c r="D62" s="67" t="s">
        <v>391</v>
      </c>
      <c r="E62" s="68" t="s">
        <v>427</v>
      </c>
      <c r="F62" s="69"/>
      <c r="G62" s="70" t="s">
        <v>430</v>
      </c>
      <c r="H62" s="71" t="s">
        <v>432</v>
      </c>
      <c r="I62" s="68" t="s">
        <v>142</v>
      </c>
      <c r="J62" s="72">
        <v>2013</v>
      </c>
      <c r="K62" s="73">
        <v>0.75</v>
      </c>
      <c r="L62" s="74">
        <v>4</v>
      </c>
      <c r="M62" s="75" t="s">
        <v>520</v>
      </c>
      <c r="N62" s="76"/>
      <c r="O62" s="77"/>
      <c r="P62" s="78" t="s">
        <v>913</v>
      </c>
      <c r="Q62" s="79" t="s">
        <v>915</v>
      </c>
      <c r="R62" s="93" t="s">
        <v>1034</v>
      </c>
      <c r="S62" s="80">
        <f t="shared" si="0"/>
        <v>85</v>
      </c>
      <c r="T62" s="81">
        <v>85</v>
      </c>
      <c r="U62" s="82">
        <v>95</v>
      </c>
      <c r="V62" s="185">
        <f>T62/U62</f>
        <v>0.89473684210526316</v>
      </c>
      <c r="W62" s="83"/>
      <c r="X62" s="84">
        <f t="shared" si="1"/>
        <v>0</v>
      </c>
      <c r="Y62" s="85">
        <f t="shared" si="2"/>
        <v>0</v>
      </c>
      <c r="Z62" s="59"/>
      <c r="AA62" s="86"/>
      <c r="AB62" s="87"/>
      <c r="AC62" s="88"/>
      <c r="AD62" s="89"/>
    </row>
    <row r="63" spans="1:30" ht="15.75" customHeight="1" x14ac:dyDescent="0.2">
      <c r="A63" s="64" t="s">
        <v>117</v>
      </c>
      <c r="B63" s="65" t="s">
        <v>137</v>
      </c>
      <c r="C63" s="66" t="s">
        <v>138</v>
      </c>
      <c r="D63" s="67" t="s">
        <v>132</v>
      </c>
      <c r="E63" s="68" t="s">
        <v>139</v>
      </c>
      <c r="F63" s="69"/>
      <c r="G63" s="70" t="s">
        <v>146</v>
      </c>
      <c r="H63" s="71" t="s">
        <v>147</v>
      </c>
      <c r="I63" s="68" t="s">
        <v>142</v>
      </c>
      <c r="J63" s="72">
        <v>2013</v>
      </c>
      <c r="K63" s="73">
        <v>0.75</v>
      </c>
      <c r="L63" s="74">
        <v>1</v>
      </c>
      <c r="M63" s="75" t="s">
        <v>520</v>
      </c>
      <c r="N63" s="76"/>
      <c r="O63" s="77"/>
      <c r="P63" s="78" t="s">
        <v>557</v>
      </c>
      <c r="Q63" s="79" t="s">
        <v>558</v>
      </c>
      <c r="R63" s="93" t="s">
        <v>1034</v>
      </c>
      <c r="S63" s="80">
        <f t="shared" si="0"/>
        <v>90</v>
      </c>
      <c r="T63" s="81">
        <v>90</v>
      </c>
      <c r="U63" s="82" t="s">
        <v>1037</v>
      </c>
      <c r="V63" s="185">
        <f>T63/98</f>
        <v>0.91836734693877553</v>
      </c>
      <c r="W63" s="83"/>
      <c r="X63" s="84">
        <f t="shared" si="1"/>
        <v>0</v>
      </c>
      <c r="Y63" s="85">
        <f t="shared" si="2"/>
        <v>0</v>
      </c>
      <c r="Z63" s="59"/>
      <c r="AA63" s="86"/>
      <c r="AB63" s="87"/>
      <c r="AC63" s="88"/>
      <c r="AD63" s="89"/>
    </row>
    <row r="64" spans="1:30" ht="15.75" customHeight="1" x14ac:dyDescent="0.2">
      <c r="A64" s="64" t="s">
        <v>117</v>
      </c>
      <c r="B64" s="65" t="s">
        <v>137</v>
      </c>
      <c r="C64" s="66" t="s">
        <v>138</v>
      </c>
      <c r="D64" s="67" t="s">
        <v>132</v>
      </c>
      <c r="E64" s="68" t="s">
        <v>139</v>
      </c>
      <c r="F64" s="69"/>
      <c r="G64" s="70" t="s">
        <v>143</v>
      </c>
      <c r="H64" s="71" t="s">
        <v>145</v>
      </c>
      <c r="I64" s="68" t="s">
        <v>142</v>
      </c>
      <c r="J64" s="72">
        <v>2019</v>
      </c>
      <c r="K64" s="73">
        <v>0.375</v>
      </c>
      <c r="L64" s="74">
        <v>1</v>
      </c>
      <c r="M64" s="75" t="s">
        <v>520</v>
      </c>
      <c r="N64" s="76"/>
      <c r="O64" s="77"/>
      <c r="P64" s="78" t="s">
        <v>554</v>
      </c>
      <c r="Q64" s="79" t="s">
        <v>556</v>
      </c>
      <c r="R64" s="93" t="s">
        <v>1035</v>
      </c>
      <c r="S64" s="80">
        <f t="shared" si="0"/>
        <v>37.5</v>
      </c>
      <c r="T64" s="81">
        <v>45</v>
      </c>
      <c r="U64" s="82">
        <v>97</v>
      </c>
      <c r="V64" s="185">
        <f>T64/U64*2</f>
        <v>0.92783505154639179</v>
      </c>
      <c r="W64" s="83"/>
      <c r="X64" s="84">
        <f t="shared" si="1"/>
        <v>0</v>
      </c>
      <c r="Y64" s="85">
        <f t="shared" si="2"/>
        <v>0</v>
      </c>
      <c r="Z64" s="59"/>
      <c r="AA64" s="86"/>
      <c r="AB64" s="87"/>
      <c r="AC64" s="88"/>
      <c r="AD64" s="89"/>
    </row>
    <row r="65" spans="1:30" ht="15.75" customHeight="1" x14ac:dyDescent="0.2">
      <c r="A65" s="64" t="s">
        <v>117</v>
      </c>
      <c r="B65" s="65" t="s">
        <v>137</v>
      </c>
      <c r="C65" s="66" t="s">
        <v>138</v>
      </c>
      <c r="D65" s="67" t="s">
        <v>132</v>
      </c>
      <c r="E65" s="68" t="s">
        <v>139</v>
      </c>
      <c r="F65" s="69"/>
      <c r="G65" s="70" t="s">
        <v>143</v>
      </c>
      <c r="H65" s="71" t="s">
        <v>145</v>
      </c>
      <c r="I65" s="68" t="s">
        <v>142</v>
      </c>
      <c r="J65" s="72">
        <v>2018</v>
      </c>
      <c r="K65" s="73">
        <v>1.5</v>
      </c>
      <c r="L65" s="74">
        <v>4</v>
      </c>
      <c r="M65" s="75" t="s">
        <v>520</v>
      </c>
      <c r="N65" s="76"/>
      <c r="O65" s="77"/>
      <c r="P65" s="78" t="s">
        <v>553</v>
      </c>
      <c r="Q65" s="79" t="s">
        <v>555</v>
      </c>
      <c r="R65" s="93" t="s">
        <v>1035</v>
      </c>
      <c r="S65" s="80">
        <f t="shared" si="0"/>
        <v>150</v>
      </c>
      <c r="T65" s="81">
        <v>180</v>
      </c>
      <c r="U65" s="82">
        <v>97</v>
      </c>
      <c r="V65" s="185">
        <f>T65/U65/2</f>
        <v>0.92783505154639179</v>
      </c>
      <c r="W65" s="83"/>
      <c r="X65" s="84">
        <f t="shared" si="1"/>
        <v>0</v>
      </c>
      <c r="Y65" s="85">
        <f t="shared" si="2"/>
        <v>0</v>
      </c>
      <c r="Z65" s="59"/>
      <c r="AA65" s="86"/>
      <c r="AB65" s="87"/>
      <c r="AC65" s="88"/>
      <c r="AD65" s="89"/>
    </row>
    <row r="66" spans="1:30" ht="15.75" customHeight="1" x14ac:dyDescent="0.2">
      <c r="A66" s="64" t="s">
        <v>117</v>
      </c>
      <c r="B66" s="65" t="s">
        <v>118</v>
      </c>
      <c r="C66" s="66" t="s">
        <v>119</v>
      </c>
      <c r="D66" s="67" t="s">
        <v>391</v>
      </c>
      <c r="E66" s="68" t="s">
        <v>406</v>
      </c>
      <c r="F66" s="69"/>
      <c r="G66" s="70" t="s">
        <v>407</v>
      </c>
      <c r="H66" s="71" t="s">
        <v>408</v>
      </c>
      <c r="I66" s="68" t="s">
        <v>395</v>
      </c>
      <c r="J66" s="72">
        <v>2015</v>
      </c>
      <c r="K66" s="73">
        <v>0.75</v>
      </c>
      <c r="L66" s="74">
        <v>4</v>
      </c>
      <c r="M66" s="75" t="s">
        <v>520</v>
      </c>
      <c r="N66" s="76"/>
      <c r="O66" s="77"/>
      <c r="P66" s="78" t="s">
        <v>871</v>
      </c>
      <c r="Q66" s="79" t="s">
        <v>874</v>
      </c>
      <c r="R66" s="93" t="s">
        <v>1034</v>
      </c>
      <c r="S66" s="80">
        <f t="shared" si="0"/>
        <v>90</v>
      </c>
      <c r="T66" s="81">
        <v>90</v>
      </c>
      <c r="U66" s="82">
        <v>96</v>
      </c>
      <c r="V66" s="185">
        <f>T66/U66</f>
        <v>0.9375</v>
      </c>
      <c r="W66" s="83"/>
      <c r="X66" s="84">
        <f t="shared" si="1"/>
        <v>0</v>
      </c>
      <c r="Y66" s="85">
        <f t="shared" si="2"/>
        <v>0</v>
      </c>
      <c r="Z66" s="59"/>
      <c r="AA66" s="86"/>
      <c r="AB66" s="87"/>
      <c r="AC66" s="88"/>
      <c r="AD66" s="89"/>
    </row>
    <row r="67" spans="1:30" ht="15.75" customHeight="1" x14ac:dyDescent="0.2">
      <c r="A67" s="64" t="s">
        <v>117</v>
      </c>
      <c r="B67" s="65" t="s">
        <v>137</v>
      </c>
      <c r="C67" s="66" t="s">
        <v>119</v>
      </c>
      <c r="D67" s="67" t="s">
        <v>132</v>
      </c>
      <c r="E67" s="68" t="s">
        <v>178</v>
      </c>
      <c r="F67" s="69"/>
      <c r="G67" s="70" t="s">
        <v>181</v>
      </c>
      <c r="H67" s="71" t="s">
        <v>182</v>
      </c>
      <c r="I67" s="68" t="s">
        <v>142</v>
      </c>
      <c r="J67" s="72">
        <v>2020</v>
      </c>
      <c r="K67" s="73">
        <v>1.5</v>
      </c>
      <c r="L67" s="74">
        <v>3</v>
      </c>
      <c r="M67" s="75" t="s">
        <v>520</v>
      </c>
      <c r="N67" s="76"/>
      <c r="O67" s="77"/>
      <c r="P67" s="78" t="s">
        <v>611</v>
      </c>
      <c r="Q67" s="79" t="s">
        <v>612</v>
      </c>
      <c r="R67" s="93" t="s">
        <v>1034</v>
      </c>
      <c r="S67" s="80">
        <f t="shared" si="0"/>
        <v>180</v>
      </c>
      <c r="T67" s="81">
        <v>180</v>
      </c>
      <c r="U67" s="82">
        <v>96</v>
      </c>
      <c r="V67" s="185">
        <f>T67/U67/2</f>
        <v>0.9375</v>
      </c>
      <c r="W67" s="83"/>
      <c r="X67" s="84">
        <f t="shared" si="1"/>
        <v>0</v>
      </c>
      <c r="Y67" s="85">
        <f t="shared" si="2"/>
        <v>0</v>
      </c>
      <c r="Z67" s="59"/>
      <c r="AA67" s="86"/>
      <c r="AB67" s="87"/>
      <c r="AC67" s="88"/>
      <c r="AD67" s="89"/>
    </row>
    <row r="68" spans="1:30" ht="15.75" customHeight="1" x14ac:dyDescent="0.2">
      <c r="A68" s="64" t="s">
        <v>117</v>
      </c>
      <c r="B68" s="65" t="s">
        <v>137</v>
      </c>
      <c r="C68" s="66" t="s">
        <v>119</v>
      </c>
      <c r="D68" s="67" t="s">
        <v>132</v>
      </c>
      <c r="E68" s="68" t="s">
        <v>178</v>
      </c>
      <c r="F68" s="69"/>
      <c r="G68" s="70" t="s">
        <v>181</v>
      </c>
      <c r="H68" s="71" t="s">
        <v>184</v>
      </c>
      <c r="I68" s="68" t="s">
        <v>142</v>
      </c>
      <c r="J68" s="72">
        <v>2018</v>
      </c>
      <c r="K68" s="73">
        <v>1.5</v>
      </c>
      <c r="L68" s="74">
        <v>4</v>
      </c>
      <c r="M68" s="75" t="s">
        <v>520</v>
      </c>
      <c r="N68" s="76"/>
      <c r="O68" s="77"/>
      <c r="P68" s="78" t="s">
        <v>618</v>
      </c>
      <c r="Q68" s="79" t="s">
        <v>619</v>
      </c>
      <c r="R68" s="93" t="s">
        <v>1034</v>
      </c>
      <c r="S68" s="80">
        <f t="shared" si="0"/>
        <v>180</v>
      </c>
      <c r="T68" s="81">
        <v>180</v>
      </c>
      <c r="U68" s="82">
        <v>96</v>
      </c>
      <c r="V68" s="185">
        <f>T68/U68/2</f>
        <v>0.9375</v>
      </c>
      <c r="W68" s="83"/>
      <c r="X68" s="84">
        <f t="shared" si="1"/>
        <v>0</v>
      </c>
      <c r="Y68" s="85">
        <f t="shared" si="2"/>
        <v>0</v>
      </c>
      <c r="Z68" s="59"/>
      <c r="AA68" s="86"/>
      <c r="AB68" s="87"/>
      <c r="AC68" s="88"/>
      <c r="AD68" s="89"/>
    </row>
    <row r="69" spans="1:30" ht="15.75" customHeight="1" x14ac:dyDescent="0.2">
      <c r="A69" s="64" t="s">
        <v>117</v>
      </c>
      <c r="B69" s="65" t="s">
        <v>118</v>
      </c>
      <c r="C69" s="66" t="s">
        <v>119</v>
      </c>
      <c r="D69" s="67" t="s">
        <v>391</v>
      </c>
      <c r="E69" s="68" t="s">
        <v>406</v>
      </c>
      <c r="F69" s="69"/>
      <c r="G69" s="70" t="s">
        <v>407</v>
      </c>
      <c r="H69" s="71" t="s">
        <v>408</v>
      </c>
      <c r="I69" s="68" t="s">
        <v>395</v>
      </c>
      <c r="J69" s="72">
        <v>2013</v>
      </c>
      <c r="K69" s="73">
        <v>0.75</v>
      </c>
      <c r="L69" s="74">
        <v>6</v>
      </c>
      <c r="M69" s="75" t="s">
        <v>520</v>
      </c>
      <c r="N69" s="76"/>
      <c r="O69" s="77"/>
      <c r="P69" s="78" t="s">
        <v>870</v>
      </c>
      <c r="Q69" s="79" t="s">
        <v>873</v>
      </c>
      <c r="R69" s="93" t="s">
        <v>1035</v>
      </c>
      <c r="S69" s="80">
        <f t="shared" si="0"/>
        <v>75</v>
      </c>
      <c r="T69" s="81">
        <v>90</v>
      </c>
      <c r="U69" s="82" t="s">
        <v>1036</v>
      </c>
      <c r="V69" s="185">
        <f>T69/95</f>
        <v>0.94736842105263153</v>
      </c>
      <c r="W69" s="83"/>
      <c r="X69" s="84">
        <f t="shared" si="1"/>
        <v>0</v>
      </c>
      <c r="Y69" s="85">
        <f t="shared" si="2"/>
        <v>0</v>
      </c>
      <c r="Z69" s="59"/>
      <c r="AA69" s="86"/>
      <c r="AB69" s="87"/>
      <c r="AC69" s="88"/>
      <c r="AD69" s="89"/>
    </row>
    <row r="70" spans="1:30" ht="15.75" customHeight="1" x14ac:dyDescent="0.2">
      <c r="A70" s="64" t="s">
        <v>117</v>
      </c>
      <c r="B70" s="65" t="s">
        <v>137</v>
      </c>
      <c r="C70" s="66" t="s">
        <v>119</v>
      </c>
      <c r="D70" s="67" t="s">
        <v>391</v>
      </c>
      <c r="E70" s="68" t="s">
        <v>427</v>
      </c>
      <c r="F70" s="69"/>
      <c r="G70" s="70" t="s">
        <v>430</v>
      </c>
      <c r="H70" s="71" t="s">
        <v>432</v>
      </c>
      <c r="I70" s="68" t="s">
        <v>142</v>
      </c>
      <c r="J70" s="72">
        <v>2010</v>
      </c>
      <c r="K70" s="73">
        <v>0.75</v>
      </c>
      <c r="L70" s="74">
        <v>6</v>
      </c>
      <c r="M70" s="75" t="s">
        <v>520</v>
      </c>
      <c r="N70" s="76"/>
      <c r="O70" s="77"/>
      <c r="P70" s="78" t="s">
        <v>666</v>
      </c>
      <c r="Q70" s="79" t="s">
        <v>911</v>
      </c>
      <c r="R70" s="93" t="s">
        <v>1034</v>
      </c>
      <c r="S70" s="80">
        <f t="shared" si="0"/>
        <v>90</v>
      </c>
      <c r="T70" s="81">
        <v>90</v>
      </c>
      <c r="U70" s="82">
        <v>95</v>
      </c>
      <c r="V70" s="185">
        <f>T70/U70</f>
        <v>0.94736842105263153</v>
      </c>
      <c r="W70" s="83"/>
      <c r="X70" s="84">
        <f t="shared" si="1"/>
        <v>0</v>
      </c>
      <c r="Y70" s="85">
        <f t="shared" si="2"/>
        <v>0</v>
      </c>
      <c r="Z70" s="59"/>
      <c r="AA70" s="86"/>
      <c r="AB70" s="87"/>
      <c r="AC70" s="88"/>
      <c r="AD70" s="89"/>
    </row>
    <row r="71" spans="1:30" ht="15.75" customHeight="1" x14ac:dyDescent="0.2">
      <c r="A71" s="64" t="s">
        <v>117</v>
      </c>
      <c r="B71" s="65" t="s">
        <v>137</v>
      </c>
      <c r="C71" s="66" t="s">
        <v>119</v>
      </c>
      <c r="D71" s="67" t="s">
        <v>132</v>
      </c>
      <c r="E71" s="68" t="s">
        <v>178</v>
      </c>
      <c r="F71" s="69"/>
      <c r="G71" s="70" t="s">
        <v>181</v>
      </c>
      <c r="H71" s="71" t="s">
        <v>182</v>
      </c>
      <c r="I71" s="68" t="s">
        <v>142</v>
      </c>
      <c r="J71" s="72">
        <v>2018</v>
      </c>
      <c r="K71" s="73">
        <v>1.5</v>
      </c>
      <c r="L71" s="74">
        <v>3</v>
      </c>
      <c r="M71" s="75" t="s">
        <v>520</v>
      </c>
      <c r="N71" s="76"/>
      <c r="O71" s="77"/>
      <c r="P71" s="78" t="s">
        <v>569</v>
      </c>
      <c r="Q71" s="79" t="s">
        <v>610</v>
      </c>
      <c r="R71" s="93" t="s">
        <v>1034</v>
      </c>
      <c r="S71" s="80">
        <f t="shared" si="0"/>
        <v>180</v>
      </c>
      <c r="T71" s="81">
        <v>180</v>
      </c>
      <c r="U71" s="82">
        <v>95</v>
      </c>
      <c r="V71" s="185">
        <f>T71/U71/2</f>
        <v>0.94736842105263153</v>
      </c>
      <c r="W71" s="83"/>
      <c r="X71" s="84">
        <f t="shared" si="1"/>
        <v>0</v>
      </c>
      <c r="Y71" s="85">
        <f t="shared" si="2"/>
        <v>0</v>
      </c>
      <c r="Z71" s="59"/>
      <c r="AA71" s="86"/>
      <c r="AB71" s="87"/>
      <c r="AC71" s="88"/>
      <c r="AD71" s="89"/>
    </row>
    <row r="72" spans="1:30" ht="15.75" customHeight="1" x14ac:dyDescent="0.2">
      <c r="A72" s="64" t="s">
        <v>117</v>
      </c>
      <c r="B72" s="65" t="s">
        <v>118</v>
      </c>
      <c r="C72" s="66" t="s">
        <v>119</v>
      </c>
      <c r="D72" s="67" t="s">
        <v>391</v>
      </c>
      <c r="E72" s="68" t="s">
        <v>406</v>
      </c>
      <c r="F72" s="69"/>
      <c r="G72" s="70" t="s">
        <v>407</v>
      </c>
      <c r="H72" s="71" t="s">
        <v>408</v>
      </c>
      <c r="I72" s="68" t="s">
        <v>395</v>
      </c>
      <c r="J72" s="72">
        <v>2012</v>
      </c>
      <c r="K72" s="73">
        <v>1.5</v>
      </c>
      <c r="L72" s="74">
        <v>1</v>
      </c>
      <c r="M72" s="75" t="s">
        <v>520</v>
      </c>
      <c r="N72" s="76"/>
      <c r="O72" s="77"/>
      <c r="P72" s="78" t="s">
        <v>869</v>
      </c>
      <c r="Q72" s="79" t="s">
        <v>872</v>
      </c>
      <c r="R72" s="93" t="s">
        <v>1035</v>
      </c>
      <c r="S72" s="80">
        <f t="shared" si="0"/>
        <v>150</v>
      </c>
      <c r="T72" s="81">
        <v>180</v>
      </c>
      <c r="U72" s="82">
        <v>95</v>
      </c>
      <c r="V72" s="185">
        <f>T72/U72/2</f>
        <v>0.94736842105263153</v>
      </c>
      <c r="W72" s="83"/>
      <c r="X72" s="84">
        <f t="shared" si="1"/>
        <v>0</v>
      </c>
      <c r="Y72" s="85">
        <f t="shared" si="2"/>
        <v>0</v>
      </c>
      <c r="Z72" s="59"/>
      <c r="AA72" s="86"/>
      <c r="AB72" s="87"/>
      <c r="AC72" s="88"/>
      <c r="AD72" s="89"/>
    </row>
    <row r="73" spans="1:30" ht="15.75" customHeight="1" x14ac:dyDescent="0.2">
      <c r="A73" s="64" t="s">
        <v>117</v>
      </c>
      <c r="B73" s="65" t="s">
        <v>137</v>
      </c>
      <c r="C73" s="66" t="s">
        <v>119</v>
      </c>
      <c r="D73" s="67" t="s">
        <v>391</v>
      </c>
      <c r="E73" s="68" t="s">
        <v>427</v>
      </c>
      <c r="F73" s="69"/>
      <c r="G73" s="70" t="s">
        <v>430</v>
      </c>
      <c r="H73" s="71" t="s">
        <v>432</v>
      </c>
      <c r="I73" s="68" t="s">
        <v>142</v>
      </c>
      <c r="J73" s="72">
        <v>2013</v>
      </c>
      <c r="K73" s="73">
        <v>1.5</v>
      </c>
      <c r="L73" s="74">
        <v>12</v>
      </c>
      <c r="M73" s="75" t="s">
        <v>520</v>
      </c>
      <c r="N73" s="76"/>
      <c r="O73" s="77"/>
      <c r="P73" s="78" t="s">
        <v>553</v>
      </c>
      <c r="Q73" s="79" t="s">
        <v>916</v>
      </c>
      <c r="R73" s="93" t="s">
        <v>1034</v>
      </c>
      <c r="S73" s="80">
        <f t="shared" si="0"/>
        <v>180</v>
      </c>
      <c r="T73" s="81">
        <v>180</v>
      </c>
      <c r="U73" s="82">
        <v>95</v>
      </c>
      <c r="V73" s="185">
        <f>T73/U73/2</f>
        <v>0.94736842105263153</v>
      </c>
      <c r="W73" s="83"/>
      <c r="X73" s="84">
        <f t="shared" si="1"/>
        <v>0</v>
      </c>
      <c r="Y73" s="85">
        <f t="shared" si="2"/>
        <v>0</v>
      </c>
      <c r="Z73" s="59"/>
      <c r="AA73" s="86"/>
      <c r="AB73" s="87"/>
      <c r="AC73" s="88"/>
      <c r="AD73" s="89"/>
    </row>
    <row r="74" spans="1:30" ht="15.75" customHeight="1" x14ac:dyDescent="0.2">
      <c r="A74" s="64" t="s">
        <v>117</v>
      </c>
      <c r="B74" s="65" t="s">
        <v>137</v>
      </c>
      <c r="C74" s="66" t="s">
        <v>119</v>
      </c>
      <c r="D74" s="67" t="s">
        <v>132</v>
      </c>
      <c r="E74" s="68" t="s">
        <v>178</v>
      </c>
      <c r="F74" s="69"/>
      <c r="G74" s="70" t="s">
        <v>181</v>
      </c>
      <c r="H74" s="71" t="s">
        <v>184</v>
      </c>
      <c r="I74" s="68" t="s">
        <v>142</v>
      </c>
      <c r="J74" s="72">
        <v>2020</v>
      </c>
      <c r="K74" s="73">
        <v>1.5</v>
      </c>
      <c r="L74" s="74">
        <v>4</v>
      </c>
      <c r="M74" s="75" t="s">
        <v>520</v>
      </c>
      <c r="N74" s="76"/>
      <c r="O74" s="77"/>
      <c r="P74" s="78" t="s">
        <v>624</v>
      </c>
      <c r="Q74" s="79" t="s">
        <v>625</v>
      </c>
      <c r="R74" s="93" t="s">
        <v>1034</v>
      </c>
      <c r="S74" s="80">
        <f t="shared" si="0"/>
        <v>180</v>
      </c>
      <c r="T74" s="81">
        <v>180</v>
      </c>
      <c r="U74" s="82" t="s">
        <v>1036</v>
      </c>
      <c r="V74" s="185">
        <f>T74/95/2</f>
        <v>0.94736842105263153</v>
      </c>
      <c r="W74" s="83"/>
      <c r="X74" s="84">
        <f t="shared" si="1"/>
        <v>0</v>
      </c>
      <c r="Y74" s="85">
        <f t="shared" si="2"/>
        <v>0</v>
      </c>
      <c r="Z74" s="59"/>
      <c r="AA74" s="86"/>
      <c r="AB74" s="87"/>
      <c r="AC74" s="88"/>
      <c r="AD74" s="89"/>
    </row>
    <row r="75" spans="1:30" ht="15.75" customHeight="1" x14ac:dyDescent="0.2">
      <c r="A75" s="64" t="s">
        <v>117</v>
      </c>
      <c r="B75" s="65" t="s">
        <v>137</v>
      </c>
      <c r="C75" s="66" t="s">
        <v>119</v>
      </c>
      <c r="D75" s="67" t="s">
        <v>132</v>
      </c>
      <c r="E75" s="68" t="s">
        <v>139</v>
      </c>
      <c r="F75" s="69"/>
      <c r="G75" s="70" t="s">
        <v>146</v>
      </c>
      <c r="H75" s="71" t="s">
        <v>150</v>
      </c>
      <c r="I75" s="68" t="s">
        <v>142</v>
      </c>
      <c r="J75" s="72">
        <v>2011</v>
      </c>
      <c r="K75" s="73">
        <v>0.75</v>
      </c>
      <c r="L75" s="74">
        <v>3</v>
      </c>
      <c r="M75" s="75" t="s">
        <v>520</v>
      </c>
      <c r="N75" s="76"/>
      <c r="O75" s="77"/>
      <c r="P75" s="78" t="s">
        <v>565</v>
      </c>
      <c r="Q75" s="79" t="s">
        <v>566</v>
      </c>
      <c r="R75" s="93" t="s">
        <v>1034</v>
      </c>
      <c r="S75" s="80">
        <f t="shared" si="0"/>
        <v>95</v>
      </c>
      <c r="T75" s="81">
        <v>95</v>
      </c>
      <c r="U75" s="82">
        <v>98</v>
      </c>
      <c r="V75" s="185">
        <f>T75/U75</f>
        <v>0.96938775510204078</v>
      </c>
      <c r="W75" s="83"/>
      <c r="X75" s="84">
        <f t="shared" si="1"/>
        <v>0</v>
      </c>
      <c r="Y75" s="85">
        <f t="shared" si="2"/>
        <v>0</v>
      </c>
      <c r="Z75" s="59"/>
      <c r="AA75" s="86"/>
      <c r="AB75" s="87"/>
      <c r="AC75" s="88"/>
      <c r="AD75" s="89"/>
    </row>
    <row r="76" spans="1:30" ht="15.75" customHeight="1" x14ac:dyDescent="0.2">
      <c r="A76" s="64" t="s">
        <v>117</v>
      </c>
      <c r="B76" s="65" t="s">
        <v>137</v>
      </c>
      <c r="C76" s="66" t="s">
        <v>119</v>
      </c>
      <c r="D76" s="67" t="s">
        <v>132</v>
      </c>
      <c r="E76" s="68" t="s">
        <v>157</v>
      </c>
      <c r="F76" s="69"/>
      <c r="G76" s="70" t="s">
        <v>158</v>
      </c>
      <c r="H76" s="71" t="s">
        <v>159</v>
      </c>
      <c r="I76" s="68" t="s">
        <v>142</v>
      </c>
      <c r="J76" s="72">
        <v>2019</v>
      </c>
      <c r="K76" s="73">
        <v>1.5</v>
      </c>
      <c r="L76" s="74">
        <v>2</v>
      </c>
      <c r="M76" s="75" t="s">
        <v>520</v>
      </c>
      <c r="N76" s="76"/>
      <c r="O76" s="77"/>
      <c r="P76" s="78" t="s">
        <v>577</v>
      </c>
      <c r="Q76" s="79" t="s">
        <v>579</v>
      </c>
      <c r="R76" s="93" t="s">
        <v>1034</v>
      </c>
      <c r="S76" s="80">
        <f t="shared" si="0"/>
        <v>190</v>
      </c>
      <c r="T76" s="81">
        <v>190</v>
      </c>
      <c r="U76" s="82" t="s">
        <v>1044</v>
      </c>
      <c r="V76" s="185">
        <f>T76/96/2</f>
        <v>0.98958333333333337</v>
      </c>
      <c r="W76" s="83"/>
      <c r="X76" s="84">
        <f t="shared" si="1"/>
        <v>0</v>
      </c>
      <c r="Y76" s="85">
        <f t="shared" si="2"/>
        <v>0</v>
      </c>
      <c r="Z76" s="59"/>
      <c r="AA76" s="86"/>
      <c r="AB76" s="87"/>
      <c r="AC76" s="88"/>
      <c r="AD76" s="89"/>
    </row>
    <row r="77" spans="1:30" ht="15.75" customHeight="1" thickBot="1" x14ac:dyDescent="0.25">
      <c r="A77" s="64" t="s">
        <v>117</v>
      </c>
      <c r="B77" s="65" t="s">
        <v>137</v>
      </c>
      <c r="C77" s="66" t="s">
        <v>119</v>
      </c>
      <c r="D77" s="161" t="s">
        <v>132</v>
      </c>
      <c r="E77" s="162" t="s">
        <v>157</v>
      </c>
      <c r="F77" s="163"/>
      <c r="G77" s="164" t="s">
        <v>158</v>
      </c>
      <c r="H77" s="165" t="s">
        <v>159</v>
      </c>
      <c r="I77" s="162" t="s">
        <v>142</v>
      </c>
      <c r="J77" s="166">
        <v>2019</v>
      </c>
      <c r="K77" s="167">
        <v>1.5</v>
      </c>
      <c r="L77" s="168">
        <v>2</v>
      </c>
      <c r="M77" s="169" t="s">
        <v>520</v>
      </c>
      <c r="N77" s="170"/>
      <c r="O77" s="171"/>
      <c r="P77" s="172" t="s">
        <v>580</v>
      </c>
      <c r="Q77" s="173" t="s">
        <v>581</v>
      </c>
      <c r="R77" s="179" t="s">
        <v>1034</v>
      </c>
      <c r="S77" s="174">
        <f t="shared" si="0"/>
        <v>190</v>
      </c>
      <c r="T77" s="180">
        <v>190</v>
      </c>
      <c r="U77" s="181" t="s">
        <v>1044</v>
      </c>
      <c r="V77" s="209">
        <f>T77/96/2</f>
        <v>0.98958333333333337</v>
      </c>
      <c r="W77" s="182"/>
      <c r="X77" s="183">
        <f t="shared" si="1"/>
        <v>0</v>
      </c>
      <c r="Y77" s="184">
        <f t="shared" si="2"/>
        <v>0</v>
      </c>
      <c r="Z77" s="59"/>
      <c r="AA77" s="86"/>
      <c r="AB77" s="87"/>
      <c r="AC77" s="88"/>
      <c r="AD77" s="89"/>
    </row>
    <row r="78" spans="1:30" ht="15.75" customHeight="1" x14ac:dyDescent="0.2">
      <c r="A78" s="64" t="s">
        <v>117</v>
      </c>
      <c r="B78" s="65" t="s">
        <v>118</v>
      </c>
      <c r="C78" s="66" t="s">
        <v>119</v>
      </c>
      <c r="D78" s="190" t="s">
        <v>333</v>
      </c>
      <c r="E78" s="191" t="s">
        <v>355</v>
      </c>
      <c r="F78" s="192"/>
      <c r="G78" s="193" t="s">
        <v>362</v>
      </c>
      <c r="H78" s="194" t="s">
        <v>364</v>
      </c>
      <c r="I78" s="191" t="s">
        <v>129</v>
      </c>
      <c r="J78" s="195">
        <v>2013</v>
      </c>
      <c r="K78" s="196">
        <v>1.5</v>
      </c>
      <c r="L78" s="197">
        <v>1</v>
      </c>
      <c r="M78" s="198" t="s">
        <v>520</v>
      </c>
      <c r="N78" s="199"/>
      <c r="O78" s="200"/>
      <c r="P78" s="201" t="s">
        <v>824</v>
      </c>
      <c r="Q78" s="202" t="s">
        <v>825</v>
      </c>
      <c r="R78" s="93" t="s">
        <v>1034</v>
      </c>
      <c r="S78" s="80">
        <f t="shared" si="0"/>
        <v>190</v>
      </c>
      <c r="T78" s="203">
        <v>190</v>
      </c>
      <c r="U78" s="204">
        <v>95</v>
      </c>
      <c r="V78" s="205">
        <f>T78/U78/2</f>
        <v>1</v>
      </c>
      <c r="W78" s="206"/>
      <c r="X78" s="207">
        <f t="shared" si="1"/>
        <v>0</v>
      </c>
      <c r="Y78" s="208">
        <f t="shared" si="2"/>
        <v>0</v>
      </c>
      <c r="Z78" s="59"/>
      <c r="AA78" s="86"/>
      <c r="AB78" s="87"/>
      <c r="AC78" s="88"/>
      <c r="AD78" s="89"/>
    </row>
    <row r="79" spans="1:30" ht="15.75" customHeight="1" x14ac:dyDescent="0.2">
      <c r="A79" s="64" t="s">
        <v>117</v>
      </c>
      <c r="B79" s="65" t="s">
        <v>137</v>
      </c>
      <c r="C79" s="66" t="s">
        <v>119</v>
      </c>
      <c r="D79" s="67" t="s">
        <v>132</v>
      </c>
      <c r="E79" s="68" t="s">
        <v>178</v>
      </c>
      <c r="F79" s="69"/>
      <c r="G79" s="70" t="s">
        <v>181</v>
      </c>
      <c r="H79" s="71" t="s">
        <v>184</v>
      </c>
      <c r="I79" s="68" t="s">
        <v>142</v>
      </c>
      <c r="J79" s="72">
        <v>2019</v>
      </c>
      <c r="K79" s="73">
        <v>1.5</v>
      </c>
      <c r="L79" s="74">
        <v>4</v>
      </c>
      <c r="M79" s="75" t="s">
        <v>520</v>
      </c>
      <c r="N79" s="76"/>
      <c r="O79" s="77"/>
      <c r="P79" s="78" t="s">
        <v>621</v>
      </c>
      <c r="Q79" s="79" t="s">
        <v>622</v>
      </c>
      <c r="R79" s="93" t="s">
        <v>1034</v>
      </c>
      <c r="S79" s="80">
        <f t="shared" ref="S79:S142" si="3">IF(R79="U",T79/1.2,T79)</f>
        <v>190</v>
      </c>
      <c r="T79" s="81">
        <v>190</v>
      </c>
      <c r="U79" s="82" t="s">
        <v>1040</v>
      </c>
      <c r="V79" s="185">
        <f>T79/95/2</f>
        <v>1</v>
      </c>
      <c r="W79" s="83"/>
      <c r="X79" s="84">
        <f t="shared" ref="X79:X142" si="4">W79*S79</f>
        <v>0</v>
      </c>
      <c r="Y79" s="85">
        <f t="shared" ref="Y79:Y142" si="5">W79*T79</f>
        <v>0</v>
      </c>
      <c r="Z79" s="59"/>
      <c r="AA79" s="86"/>
      <c r="AB79" s="87"/>
      <c r="AC79" s="88"/>
      <c r="AD79" s="89"/>
    </row>
    <row r="80" spans="1:30" ht="15.75" customHeight="1" x14ac:dyDescent="0.2">
      <c r="A80" s="64" t="s">
        <v>117</v>
      </c>
      <c r="B80" s="65" t="s">
        <v>137</v>
      </c>
      <c r="C80" s="66" t="s">
        <v>119</v>
      </c>
      <c r="D80" s="67" t="s">
        <v>391</v>
      </c>
      <c r="E80" s="68" t="s">
        <v>413</v>
      </c>
      <c r="F80" s="69"/>
      <c r="G80" s="70" t="s">
        <v>422</v>
      </c>
      <c r="H80" s="71" t="s">
        <v>426</v>
      </c>
      <c r="I80" s="68" t="s">
        <v>418</v>
      </c>
      <c r="J80" s="72">
        <v>2015</v>
      </c>
      <c r="K80" s="73">
        <v>0.75</v>
      </c>
      <c r="L80" s="74">
        <v>7</v>
      </c>
      <c r="M80" s="75" t="s">
        <v>520</v>
      </c>
      <c r="N80" s="76"/>
      <c r="O80" s="77"/>
      <c r="P80" s="78" t="s">
        <v>904</v>
      </c>
      <c r="Q80" s="79" t="s">
        <v>905</v>
      </c>
      <c r="R80" s="93" t="s">
        <v>1035</v>
      </c>
      <c r="S80" s="80">
        <f t="shared" si="3"/>
        <v>83.333333333333343</v>
      </c>
      <c r="T80" s="81">
        <v>100</v>
      </c>
      <c r="U80" s="82" t="s">
        <v>1039</v>
      </c>
      <c r="V80" s="185">
        <f>T80/97</f>
        <v>1.0309278350515463</v>
      </c>
      <c r="W80" s="83"/>
      <c r="X80" s="84">
        <f t="shared" si="4"/>
        <v>0</v>
      </c>
      <c r="Y80" s="85">
        <f t="shared" si="5"/>
        <v>0</v>
      </c>
      <c r="Z80" s="59"/>
      <c r="AA80" s="86"/>
      <c r="AB80" s="87"/>
      <c r="AC80" s="88"/>
      <c r="AD80" s="89"/>
    </row>
    <row r="81" spans="1:30" ht="15.75" customHeight="1" x14ac:dyDescent="0.2">
      <c r="A81" s="64" t="s">
        <v>117</v>
      </c>
      <c r="B81" s="65" t="s">
        <v>137</v>
      </c>
      <c r="C81" s="66" t="s">
        <v>119</v>
      </c>
      <c r="D81" s="67" t="s">
        <v>391</v>
      </c>
      <c r="E81" s="68" t="s">
        <v>427</v>
      </c>
      <c r="F81" s="69"/>
      <c r="G81" s="70" t="s">
        <v>430</v>
      </c>
      <c r="H81" s="71" t="s">
        <v>431</v>
      </c>
      <c r="I81" s="68" t="s">
        <v>402</v>
      </c>
      <c r="J81" s="72">
        <v>2013</v>
      </c>
      <c r="K81" s="73">
        <v>1.5</v>
      </c>
      <c r="L81" s="74">
        <v>6</v>
      </c>
      <c r="M81" s="75" t="s">
        <v>520</v>
      </c>
      <c r="N81" s="76"/>
      <c r="O81" s="77"/>
      <c r="P81" s="78" t="s">
        <v>553</v>
      </c>
      <c r="Q81" s="79" t="s">
        <v>910</v>
      </c>
      <c r="R81" s="93" t="s">
        <v>1034</v>
      </c>
      <c r="S81" s="80">
        <f t="shared" si="3"/>
        <v>200</v>
      </c>
      <c r="T81" s="81">
        <v>200</v>
      </c>
      <c r="U81" s="82">
        <v>95</v>
      </c>
      <c r="V81" s="185">
        <f>T81/U81/2</f>
        <v>1.0526315789473684</v>
      </c>
      <c r="W81" s="83"/>
      <c r="X81" s="84">
        <f t="shared" si="4"/>
        <v>0</v>
      </c>
      <c r="Y81" s="85">
        <f t="shared" si="5"/>
        <v>0</v>
      </c>
      <c r="Z81" s="59"/>
      <c r="AA81" s="86"/>
      <c r="AB81" s="87"/>
      <c r="AC81" s="88"/>
      <c r="AD81" s="89"/>
    </row>
    <row r="82" spans="1:30" ht="15.75" customHeight="1" x14ac:dyDescent="0.2">
      <c r="A82" s="64" t="s">
        <v>117</v>
      </c>
      <c r="B82" s="65" t="s">
        <v>118</v>
      </c>
      <c r="C82" s="66" t="s">
        <v>119</v>
      </c>
      <c r="D82" s="67" t="s">
        <v>132</v>
      </c>
      <c r="E82" s="68" t="s">
        <v>133</v>
      </c>
      <c r="F82" s="69"/>
      <c r="G82" s="70" t="s">
        <v>134</v>
      </c>
      <c r="H82" s="71" t="s">
        <v>135</v>
      </c>
      <c r="I82" s="68" t="s">
        <v>136</v>
      </c>
      <c r="J82" s="72">
        <v>2018</v>
      </c>
      <c r="K82" s="73">
        <v>1.5</v>
      </c>
      <c r="L82" s="74">
        <v>1</v>
      </c>
      <c r="M82" s="75" t="s">
        <v>520</v>
      </c>
      <c r="N82" s="76"/>
      <c r="O82" s="77"/>
      <c r="P82" s="78" t="s">
        <v>546</v>
      </c>
      <c r="Q82" s="79" t="s">
        <v>547</v>
      </c>
      <c r="R82" s="93" t="s">
        <v>1034</v>
      </c>
      <c r="S82" s="80">
        <f t="shared" si="3"/>
        <v>200</v>
      </c>
      <c r="T82" s="81">
        <v>200</v>
      </c>
      <c r="U82" s="82" t="s">
        <v>1036</v>
      </c>
      <c r="V82" s="185">
        <f>T82/95/2</f>
        <v>1.0526315789473684</v>
      </c>
      <c r="W82" s="83"/>
      <c r="X82" s="84">
        <f t="shared" si="4"/>
        <v>0</v>
      </c>
      <c r="Y82" s="85">
        <f t="shared" si="5"/>
        <v>0</v>
      </c>
      <c r="Z82" s="59"/>
      <c r="AA82" s="86"/>
      <c r="AB82" s="87"/>
      <c r="AC82" s="88"/>
      <c r="AD82" s="89"/>
    </row>
    <row r="83" spans="1:30" ht="15.75" customHeight="1" x14ac:dyDescent="0.2">
      <c r="A83" s="64" t="s">
        <v>117</v>
      </c>
      <c r="B83" s="65" t="s">
        <v>137</v>
      </c>
      <c r="C83" s="66" t="s">
        <v>119</v>
      </c>
      <c r="D83" s="67" t="s">
        <v>391</v>
      </c>
      <c r="E83" s="68" t="s">
        <v>413</v>
      </c>
      <c r="F83" s="69"/>
      <c r="G83" s="70" t="s">
        <v>422</v>
      </c>
      <c r="H83" s="71" t="s">
        <v>423</v>
      </c>
      <c r="I83" s="68" t="s">
        <v>418</v>
      </c>
      <c r="J83" s="72">
        <v>2007</v>
      </c>
      <c r="K83" s="73">
        <v>5</v>
      </c>
      <c r="L83" s="74">
        <v>1</v>
      </c>
      <c r="M83" s="75" t="s">
        <v>520</v>
      </c>
      <c r="N83" s="76"/>
      <c r="O83" s="77"/>
      <c r="P83" s="78" t="s">
        <v>759</v>
      </c>
      <c r="Q83" s="79" t="s">
        <v>892</v>
      </c>
      <c r="R83" s="93" t="s">
        <v>1034</v>
      </c>
      <c r="S83" s="80">
        <f t="shared" si="3"/>
        <v>700</v>
      </c>
      <c r="T83" s="81">
        <v>700</v>
      </c>
      <c r="U83" s="82">
        <v>96</v>
      </c>
      <c r="V83" s="185">
        <f>T83/U83/6.667</f>
        <v>1.0936953152342384</v>
      </c>
      <c r="W83" s="83"/>
      <c r="X83" s="84">
        <f t="shared" si="4"/>
        <v>0</v>
      </c>
      <c r="Y83" s="85">
        <f t="shared" si="5"/>
        <v>0</v>
      </c>
      <c r="Z83" s="59"/>
      <c r="AA83" s="86"/>
      <c r="AB83" s="87"/>
      <c r="AC83" s="88"/>
      <c r="AD83" s="89"/>
    </row>
    <row r="84" spans="1:30" ht="15.75" customHeight="1" x14ac:dyDescent="0.2">
      <c r="A84" s="64" t="s">
        <v>117</v>
      </c>
      <c r="B84" s="65" t="s">
        <v>118</v>
      </c>
      <c r="C84" s="66" t="s">
        <v>119</v>
      </c>
      <c r="D84" s="67" t="s">
        <v>120</v>
      </c>
      <c r="E84" s="68" t="s">
        <v>121</v>
      </c>
      <c r="F84" s="69"/>
      <c r="G84" s="70" t="s">
        <v>125</v>
      </c>
      <c r="H84" s="71" t="s">
        <v>128</v>
      </c>
      <c r="I84" s="68" t="s">
        <v>129</v>
      </c>
      <c r="J84" s="72">
        <v>2016</v>
      </c>
      <c r="K84" s="73">
        <v>0.75</v>
      </c>
      <c r="L84" s="74">
        <v>2</v>
      </c>
      <c r="M84" s="75" t="s">
        <v>520</v>
      </c>
      <c r="N84" s="76"/>
      <c r="O84" s="77"/>
      <c r="P84" s="78" t="s">
        <v>540</v>
      </c>
      <c r="Q84" s="79" t="s">
        <v>541</v>
      </c>
      <c r="R84" s="93" t="s">
        <v>1035</v>
      </c>
      <c r="S84" s="80">
        <f t="shared" si="3"/>
        <v>91.666666666666671</v>
      </c>
      <c r="T84" s="81">
        <v>110</v>
      </c>
      <c r="U84" s="82">
        <v>97</v>
      </c>
      <c r="V84" s="185">
        <f>T84/U84</f>
        <v>1.134020618556701</v>
      </c>
      <c r="W84" s="83"/>
      <c r="X84" s="84">
        <f t="shared" si="4"/>
        <v>0</v>
      </c>
      <c r="Y84" s="85">
        <f t="shared" si="5"/>
        <v>0</v>
      </c>
      <c r="Z84" s="59"/>
      <c r="AA84" s="86"/>
      <c r="AB84" s="87"/>
      <c r="AC84" s="88"/>
      <c r="AD84" s="89"/>
    </row>
    <row r="85" spans="1:30" ht="15.75" customHeight="1" x14ac:dyDescent="0.2">
      <c r="A85" s="64" t="s">
        <v>117</v>
      </c>
      <c r="B85" s="65" t="s">
        <v>118</v>
      </c>
      <c r="C85" s="66" t="s">
        <v>119</v>
      </c>
      <c r="D85" s="67" t="s">
        <v>333</v>
      </c>
      <c r="E85" s="68" t="s">
        <v>355</v>
      </c>
      <c r="F85" s="69"/>
      <c r="G85" s="70" t="s">
        <v>365</v>
      </c>
      <c r="H85" s="71" t="s">
        <v>366</v>
      </c>
      <c r="I85" s="68" t="s">
        <v>367</v>
      </c>
      <c r="J85" s="72">
        <v>2008</v>
      </c>
      <c r="K85" s="73">
        <v>0.75</v>
      </c>
      <c r="L85" s="74">
        <v>1</v>
      </c>
      <c r="M85" s="75" t="s">
        <v>520</v>
      </c>
      <c r="N85" s="76"/>
      <c r="O85" s="77"/>
      <c r="P85" s="78" t="s">
        <v>826</v>
      </c>
      <c r="Q85" s="79" t="s">
        <v>827</v>
      </c>
      <c r="R85" s="93" t="s">
        <v>1035</v>
      </c>
      <c r="S85" s="80">
        <f t="shared" si="3"/>
        <v>91.666666666666671</v>
      </c>
      <c r="T85" s="81">
        <v>110</v>
      </c>
      <c r="U85" s="82">
        <v>96</v>
      </c>
      <c r="V85" s="185">
        <f>T85/U85</f>
        <v>1.1458333333333333</v>
      </c>
      <c r="W85" s="83"/>
      <c r="X85" s="84">
        <f t="shared" si="4"/>
        <v>0</v>
      </c>
      <c r="Y85" s="85">
        <f t="shared" si="5"/>
        <v>0</v>
      </c>
      <c r="Z85" s="59"/>
      <c r="AA85" s="86"/>
      <c r="AB85" s="87"/>
      <c r="AC85" s="88"/>
      <c r="AD85" s="89"/>
    </row>
    <row r="86" spans="1:30" ht="15.75" customHeight="1" x14ac:dyDescent="0.2">
      <c r="A86" s="64" t="s">
        <v>117</v>
      </c>
      <c r="B86" s="65" t="s">
        <v>118</v>
      </c>
      <c r="C86" s="66" t="s">
        <v>119</v>
      </c>
      <c r="D86" s="67" t="s">
        <v>188</v>
      </c>
      <c r="E86" s="68" t="s">
        <v>301</v>
      </c>
      <c r="F86" s="69" t="s">
        <v>302</v>
      </c>
      <c r="G86" s="70" t="s">
        <v>311</v>
      </c>
      <c r="H86" s="71" t="s">
        <v>306</v>
      </c>
      <c r="I86" s="68" t="s">
        <v>129</v>
      </c>
      <c r="J86" s="72">
        <v>2006</v>
      </c>
      <c r="K86" s="73">
        <v>0.75</v>
      </c>
      <c r="L86" s="74">
        <v>4</v>
      </c>
      <c r="M86" s="75">
        <v>-0.5</v>
      </c>
      <c r="N86" s="76" t="s">
        <v>356</v>
      </c>
      <c r="O86" s="77" t="s">
        <v>356</v>
      </c>
      <c r="P86" s="78" t="s">
        <v>762</v>
      </c>
      <c r="Q86" s="79" t="s">
        <v>764</v>
      </c>
      <c r="R86" s="93" t="s">
        <v>1034</v>
      </c>
      <c r="S86" s="80">
        <f t="shared" si="3"/>
        <v>110</v>
      </c>
      <c r="T86" s="81">
        <v>110</v>
      </c>
      <c r="U86" s="82">
        <v>95</v>
      </c>
      <c r="V86" s="185">
        <f>T86/U86</f>
        <v>1.1578947368421053</v>
      </c>
      <c r="W86" s="83"/>
      <c r="X86" s="84">
        <f t="shared" si="4"/>
        <v>0</v>
      </c>
      <c r="Y86" s="85">
        <f t="shared" si="5"/>
        <v>0</v>
      </c>
      <c r="Z86" s="59"/>
      <c r="AA86" s="86"/>
      <c r="AB86" s="87"/>
      <c r="AC86" s="88"/>
      <c r="AD86" s="89"/>
    </row>
    <row r="87" spans="1:30" ht="15.75" customHeight="1" x14ac:dyDescent="0.2">
      <c r="A87" s="64" t="s">
        <v>117</v>
      </c>
      <c r="B87" s="65" t="s">
        <v>118</v>
      </c>
      <c r="C87" s="66" t="s">
        <v>119</v>
      </c>
      <c r="D87" s="67" t="s">
        <v>333</v>
      </c>
      <c r="E87" s="68" t="s">
        <v>355</v>
      </c>
      <c r="F87" s="69" t="s">
        <v>356</v>
      </c>
      <c r="G87" s="70" t="s">
        <v>357</v>
      </c>
      <c r="H87" s="71" t="s">
        <v>358</v>
      </c>
      <c r="I87" s="68" t="s">
        <v>359</v>
      </c>
      <c r="J87" s="72">
        <v>2014</v>
      </c>
      <c r="K87" s="73">
        <v>0.75</v>
      </c>
      <c r="L87" s="74">
        <v>3</v>
      </c>
      <c r="M87" s="75" t="s">
        <v>520</v>
      </c>
      <c r="N87" s="76"/>
      <c r="O87" s="77"/>
      <c r="P87" s="78" t="s">
        <v>818</v>
      </c>
      <c r="Q87" s="79" t="s">
        <v>819</v>
      </c>
      <c r="R87" s="93" t="s">
        <v>1034</v>
      </c>
      <c r="S87" s="80">
        <f t="shared" si="3"/>
        <v>110</v>
      </c>
      <c r="T87" s="81">
        <v>110</v>
      </c>
      <c r="U87" s="82">
        <v>95</v>
      </c>
      <c r="V87" s="185">
        <f>T87/U87</f>
        <v>1.1578947368421053</v>
      </c>
      <c r="W87" s="83"/>
      <c r="X87" s="84">
        <f t="shared" si="4"/>
        <v>0</v>
      </c>
      <c r="Y87" s="85">
        <f t="shared" si="5"/>
        <v>0</v>
      </c>
      <c r="Z87" s="59"/>
      <c r="AA87" s="86"/>
      <c r="AB87" s="87"/>
      <c r="AC87" s="88"/>
      <c r="AD87" s="89"/>
    </row>
    <row r="88" spans="1:30" ht="15.75" customHeight="1" x14ac:dyDescent="0.2">
      <c r="A88" s="64" t="s">
        <v>117</v>
      </c>
      <c r="B88" s="65" t="s">
        <v>137</v>
      </c>
      <c r="C88" s="66" t="s">
        <v>119</v>
      </c>
      <c r="D88" s="67" t="s">
        <v>391</v>
      </c>
      <c r="E88" s="68" t="s">
        <v>413</v>
      </c>
      <c r="F88" s="69"/>
      <c r="G88" s="70" t="s">
        <v>414</v>
      </c>
      <c r="H88" s="71" t="s">
        <v>416</v>
      </c>
      <c r="I88" s="68" t="s">
        <v>235</v>
      </c>
      <c r="J88" s="72">
        <v>2017</v>
      </c>
      <c r="K88" s="73">
        <v>0.75</v>
      </c>
      <c r="L88" s="74">
        <v>11</v>
      </c>
      <c r="M88" s="75" t="s">
        <v>520</v>
      </c>
      <c r="N88" s="76"/>
      <c r="O88" s="77"/>
      <c r="P88" s="78" t="s">
        <v>879</v>
      </c>
      <c r="Q88" s="79" t="s">
        <v>883</v>
      </c>
      <c r="R88" s="93" t="s">
        <v>1035</v>
      </c>
      <c r="S88" s="80">
        <f t="shared" si="3"/>
        <v>91.666666666666671</v>
      </c>
      <c r="T88" s="81">
        <v>110</v>
      </c>
      <c r="U88" s="82" t="s">
        <v>1047</v>
      </c>
      <c r="V88" s="185">
        <f>T88/95</f>
        <v>1.1578947368421053</v>
      </c>
      <c r="W88" s="83"/>
      <c r="X88" s="84">
        <f t="shared" si="4"/>
        <v>0</v>
      </c>
      <c r="Y88" s="85">
        <f t="shared" si="5"/>
        <v>0</v>
      </c>
      <c r="Z88" s="59"/>
      <c r="AA88" s="86"/>
      <c r="AB88" s="87"/>
      <c r="AC88" s="88"/>
      <c r="AD88" s="89"/>
    </row>
    <row r="89" spans="1:30" ht="15.75" customHeight="1" x14ac:dyDescent="0.2">
      <c r="A89" s="64" t="s">
        <v>117</v>
      </c>
      <c r="B89" s="65" t="s">
        <v>137</v>
      </c>
      <c r="C89" s="66" t="s">
        <v>119</v>
      </c>
      <c r="D89" s="67" t="s">
        <v>132</v>
      </c>
      <c r="E89" s="68" t="s">
        <v>157</v>
      </c>
      <c r="F89" s="69"/>
      <c r="G89" s="70" t="s">
        <v>158</v>
      </c>
      <c r="H89" s="71" t="s">
        <v>159</v>
      </c>
      <c r="I89" s="68" t="s">
        <v>142</v>
      </c>
      <c r="J89" s="72">
        <v>2013</v>
      </c>
      <c r="K89" s="73">
        <v>1.5</v>
      </c>
      <c r="L89" s="74">
        <v>1</v>
      </c>
      <c r="M89" s="75" t="s">
        <v>520</v>
      </c>
      <c r="N89" s="76"/>
      <c r="O89" s="77"/>
      <c r="P89" s="78" t="s">
        <v>573</v>
      </c>
      <c r="Q89" s="79" t="s">
        <v>574</v>
      </c>
      <c r="R89" s="93" t="s">
        <v>1034</v>
      </c>
      <c r="S89" s="80">
        <f t="shared" si="3"/>
        <v>220</v>
      </c>
      <c r="T89" s="81">
        <v>220</v>
      </c>
      <c r="U89" s="82">
        <v>95</v>
      </c>
      <c r="V89" s="185">
        <f>T89/U89/2</f>
        <v>1.1578947368421053</v>
      </c>
      <c r="W89" s="83"/>
      <c r="X89" s="84">
        <f t="shared" si="4"/>
        <v>0</v>
      </c>
      <c r="Y89" s="85">
        <f t="shared" si="5"/>
        <v>0</v>
      </c>
      <c r="Z89" s="59"/>
      <c r="AA89" s="86"/>
      <c r="AB89" s="87"/>
      <c r="AC89" s="88"/>
      <c r="AD89" s="89"/>
    </row>
    <row r="90" spans="1:30" ht="15.75" customHeight="1" x14ac:dyDescent="0.2">
      <c r="A90" s="64" t="s">
        <v>117</v>
      </c>
      <c r="B90" s="65" t="s">
        <v>137</v>
      </c>
      <c r="C90" s="66" t="s">
        <v>119</v>
      </c>
      <c r="D90" s="67" t="s">
        <v>391</v>
      </c>
      <c r="E90" s="68" t="s">
        <v>413</v>
      </c>
      <c r="F90" s="69"/>
      <c r="G90" s="70" t="s">
        <v>414</v>
      </c>
      <c r="H90" s="71" t="s">
        <v>416</v>
      </c>
      <c r="I90" s="68" t="s">
        <v>235</v>
      </c>
      <c r="J90" s="72">
        <v>2017</v>
      </c>
      <c r="K90" s="73">
        <v>1.5</v>
      </c>
      <c r="L90" s="74">
        <v>2</v>
      </c>
      <c r="M90" s="75"/>
      <c r="N90" s="76"/>
      <c r="O90" s="77"/>
      <c r="P90" s="78" t="s">
        <v>882</v>
      </c>
      <c r="Q90" s="79" t="s">
        <v>884</v>
      </c>
      <c r="R90" s="93" t="s">
        <v>1035</v>
      </c>
      <c r="S90" s="80">
        <f t="shared" si="3"/>
        <v>191.66666666666669</v>
      </c>
      <c r="T90" s="81">
        <v>230</v>
      </c>
      <c r="U90" s="82" t="s">
        <v>1047</v>
      </c>
      <c r="V90" s="185">
        <f>T90/95/2</f>
        <v>1.2105263157894737</v>
      </c>
      <c r="W90" s="83"/>
      <c r="X90" s="84">
        <f t="shared" si="4"/>
        <v>0</v>
      </c>
      <c r="Y90" s="85">
        <f t="shared" si="5"/>
        <v>0</v>
      </c>
      <c r="Z90" s="59"/>
      <c r="AA90" s="86"/>
      <c r="AB90" s="87"/>
      <c r="AC90" s="88"/>
      <c r="AD90" s="89"/>
    </row>
    <row r="91" spans="1:30" ht="15.75" customHeight="1" x14ac:dyDescent="0.2">
      <c r="A91" s="64" t="s">
        <v>117</v>
      </c>
      <c r="B91" s="65" t="s">
        <v>137</v>
      </c>
      <c r="C91" s="66" t="s">
        <v>119</v>
      </c>
      <c r="D91" s="67" t="s">
        <v>391</v>
      </c>
      <c r="E91" s="68" t="s">
        <v>413</v>
      </c>
      <c r="F91" s="69"/>
      <c r="G91" s="70" t="s">
        <v>414</v>
      </c>
      <c r="H91" s="71" t="s">
        <v>416</v>
      </c>
      <c r="I91" s="68" t="s">
        <v>235</v>
      </c>
      <c r="J91" s="72">
        <v>2017</v>
      </c>
      <c r="K91" s="73">
        <v>3</v>
      </c>
      <c r="L91" s="74">
        <v>2</v>
      </c>
      <c r="M91" s="75"/>
      <c r="N91" s="76"/>
      <c r="O91" s="77"/>
      <c r="P91" s="78" t="s">
        <v>767</v>
      </c>
      <c r="Q91" s="79" t="s">
        <v>885</v>
      </c>
      <c r="R91" s="93" t="s">
        <v>1035</v>
      </c>
      <c r="S91" s="80">
        <f t="shared" si="3"/>
        <v>391.66666666666669</v>
      </c>
      <c r="T91" s="81">
        <v>470</v>
      </c>
      <c r="U91" s="82" t="s">
        <v>1047</v>
      </c>
      <c r="V91" s="185">
        <f>T91/95/4</f>
        <v>1.236842105263158</v>
      </c>
      <c r="W91" s="83"/>
      <c r="X91" s="84">
        <f t="shared" si="4"/>
        <v>0</v>
      </c>
      <c r="Y91" s="85">
        <f t="shared" si="5"/>
        <v>0</v>
      </c>
      <c r="Z91" s="59"/>
      <c r="AA91" s="86"/>
      <c r="AB91" s="87"/>
      <c r="AC91" s="88"/>
      <c r="AD91" s="89"/>
    </row>
    <row r="92" spans="1:30" ht="15.75" customHeight="1" x14ac:dyDescent="0.2">
      <c r="A92" s="64" t="s">
        <v>117</v>
      </c>
      <c r="B92" s="65" t="s">
        <v>137</v>
      </c>
      <c r="C92" s="66" t="s">
        <v>138</v>
      </c>
      <c r="D92" s="67" t="s">
        <v>391</v>
      </c>
      <c r="E92" s="68" t="s">
        <v>409</v>
      </c>
      <c r="F92" s="69"/>
      <c r="G92" s="70" t="s">
        <v>410</v>
      </c>
      <c r="H92" s="71" t="s">
        <v>411</v>
      </c>
      <c r="I92" s="68" t="s">
        <v>129</v>
      </c>
      <c r="J92" s="72">
        <v>1999</v>
      </c>
      <c r="K92" s="73">
        <v>0.375</v>
      </c>
      <c r="L92" s="74">
        <v>12</v>
      </c>
      <c r="M92" s="75" t="s">
        <v>520</v>
      </c>
      <c r="N92" s="76"/>
      <c r="O92" s="77"/>
      <c r="P92" s="78" t="s">
        <v>875</v>
      </c>
      <c r="Q92" s="79" t="s">
        <v>876</v>
      </c>
      <c r="R92" s="93" t="s">
        <v>1035</v>
      </c>
      <c r="S92" s="80">
        <f t="shared" si="3"/>
        <v>50</v>
      </c>
      <c r="T92" s="81">
        <v>60</v>
      </c>
      <c r="U92" s="82">
        <v>96</v>
      </c>
      <c r="V92" s="185">
        <f>T92/U92*2</f>
        <v>1.25</v>
      </c>
      <c r="W92" s="83"/>
      <c r="X92" s="84">
        <f t="shared" si="4"/>
        <v>0</v>
      </c>
      <c r="Y92" s="85">
        <f t="shared" si="5"/>
        <v>0</v>
      </c>
      <c r="Z92" s="59"/>
      <c r="AA92" s="86"/>
      <c r="AB92" s="87"/>
      <c r="AC92" s="88"/>
      <c r="AD92" s="89"/>
    </row>
    <row r="93" spans="1:30" ht="15.75" customHeight="1" x14ac:dyDescent="0.2">
      <c r="A93" s="64" t="s">
        <v>117</v>
      </c>
      <c r="B93" s="65" t="s">
        <v>137</v>
      </c>
      <c r="C93" s="66" t="s">
        <v>119</v>
      </c>
      <c r="D93" s="67" t="s">
        <v>132</v>
      </c>
      <c r="E93" s="68" t="s">
        <v>178</v>
      </c>
      <c r="F93" s="69"/>
      <c r="G93" s="70" t="s">
        <v>181</v>
      </c>
      <c r="H93" s="71" t="s">
        <v>184</v>
      </c>
      <c r="I93" s="68" t="s">
        <v>142</v>
      </c>
      <c r="J93" s="72">
        <v>2018</v>
      </c>
      <c r="K93" s="73">
        <v>1.5</v>
      </c>
      <c r="L93" s="74">
        <v>1</v>
      </c>
      <c r="M93" s="75" t="s">
        <v>520</v>
      </c>
      <c r="N93" s="76"/>
      <c r="O93" s="77"/>
      <c r="P93" s="78" t="s">
        <v>589</v>
      </c>
      <c r="Q93" s="79" t="s">
        <v>620</v>
      </c>
      <c r="R93" s="93" t="s">
        <v>1034</v>
      </c>
      <c r="S93" s="80">
        <f t="shared" si="3"/>
        <v>240</v>
      </c>
      <c r="T93" s="81">
        <v>240</v>
      </c>
      <c r="U93" s="82">
        <v>96</v>
      </c>
      <c r="V93" s="185">
        <f>T93/U93/2</f>
        <v>1.25</v>
      </c>
      <c r="W93" s="83"/>
      <c r="X93" s="84">
        <f t="shared" si="4"/>
        <v>0</v>
      </c>
      <c r="Y93" s="85">
        <f t="shared" si="5"/>
        <v>0</v>
      </c>
      <c r="Z93" s="59"/>
      <c r="AA93" s="86"/>
      <c r="AB93" s="87"/>
      <c r="AC93" s="88"/>
      <c r="AD93" s="89"/>
    </row>
    <row r="94" spans="1:30" ht="15.75" customHeight="1" x14ac:dyDescent="0.2">
      <c r="A94" s="64" t="s">
        <v>117</v>
      </c>
      <c r="B94" s="65" t="s">
        <v>137</v>
      </c>
      <c r="C94" s="66" t="s">
        <v>138</v>
      </c>
      <c r="D94" s="67" t="s">
        <v>132</v>
      </c>
      <c r="E94" s="68" t="s">
        <v>139</v>
      </c>
      <c r="F94" s="69"/>
      <c r="G94" s="70" t="s">
        <v>151</v>
      </c>
      <c r="H94" s="71" t="s">
        <v>152</v>
      </c>
      <c r="I94" s="68" t="s">
        <v>142</v>
      </c>
      <c r="J94" s="72">
        <v>2011</v>
      </c>
      <c r="K94" s="73">
        <v>0.375</v>
      </c>
      <c r="L94" s="74">
        <v>2</v>
      </c>
      <c r="M94" s="75" t="s">
        <v>520</v>
      </c>
      <c r="N94" s="76"/>
      <c r="O94" s="77"/>
      <c r="P94" s="78" t="s">
        <v>567</v>
      </c>
      <c r="Q94" s="79" t="s">
        <v>568</v>
      </c>
      <c r="R94" s="93" t="s">
        <v>1034</v>
      </c>
      <c r="S94" s="80">
        <f t="shared" si="3"/>
        <v>60</v>
      </c>
      <c r="T94" s="81">
        <v>60</v>
      </c>
      <c r="U94" s="82">
        <v>95</v>
      </c>
      <c r="V94" s="185">
        <f>T94/U94*2</f>
        <v>1.263157894736842</v>
      </c>
      <c r="W94" s="83"/>
      <c r="X94" s="84">
        <f t="shared" si="4"/>
        <v>0</v>
      </c>
      <c r="Y94" s="85">
        <f t="shared" si="5"/>
        <v>0</v>
      </c>
      <c r="Z94" s="59"/>
      <c r="AA94" s="86"/>
      <c r="AB94" s="87"/>
      <c r="AC94" s="88"/>
      <c r="AD94" s="89"/>
    </row>
    <row r="95" spans="1:30" ht="15.75" customHeight="1" x14ac:dyDescent="0.2">
      <c r="A95" s="64" t="s">
        <v>117</v>
      </c>
      <c r="B95" s="65" t="s">
        <v>137</v>
      </c>
      <c r="C95" s="66" t="s">
        <v>119</v>
      </c>
      <c r="D95" s="67" t="s">
        <v>132</v>
      </c>
      <c r="E95" s="68" t="s">
        <v>178</v>
      </c>
      <c r="F95" s="69"/>
      <c r="G95" s="70" t="s">
        <v>181</v>
      </c>
      <c r="H95" s="71" t="s">
        <v>184</v>
      </c>
      <c r="I95" s="68" t="s">
        <v>142</v>
      </c>
      <c r="J95" s="72">
        <v>2017</v>
      </c>
      <c r="K95" s="73">
        <v>1.5</v>
      </c>
      <c r="L95" s="74">
        <v>1</v>
      </c>
      <c r="M95" s="75" t="s">
        <v>520</v>
      </c>
      <c r="N95" s="76"/>
      <c r="O95" s="77"/>
      <c r="P95" s="78" t="s">
        <v>589</v>
      </c>
      <c r="Q95" s="79" t="s">
        <v>616</v>
      </c>
      <c r="R95" s="93" t="s">
        <v>1034</v>
      </c>
      <c r="S95" s="80">
        <f t="shared" si="3"/>
        <v>240</v>
      </c>
      <c r="T95" s="81">
        <v>240</v>
      </c>
      <c r="U95" s="82">
        <v>95</v>
      </c>
      <c r="V95" s="185">
        <f>T95/U95/2</f>
        <v>1.263157894736842</v>
      </c>
      <c r="W95" s="83"/>
      <c r="X95" s="84">
        <f t="shared" si="4"/>
        <v>0</v>
      </c>
      <c r="Y95" s="85">
        <f t="shared" si="5"/>
        <v>0</v>
      </c>
      <c r="Z95" s="59"/>
      <c r="AA95" s="86"/>
      <c r="AB95" s="87"/>
      <c r="AC95" s="88"/>
      <c r="AD95" s="89"/>
    </row>
    <row r="96" spans="1:30" ht="15.75" customHeight="1" x14ac:dyDescent="0.2">
      <c r="A96" s="64" t="s">
        <v>117</v>
      </c>
      <c r="B96" s="65" t="s">
        <v>118</v>
      </c>
      <c r="C96" s="66" t="s">
        <v>119</v>
      </c>
      <c r="D96" s="67" t="s">
        <v>188</v>
      </c>
      <c r="E96" s="68" t="s">
        <v>301</v>
      </c>
      <c r="F96" s="69" t="s">
        <v>302</v>
      </c>
      <c r="G96" s="70" t="s">
        <v>311</v>
      </c>
      <c r="H96" s="71" t="s">
        <v>306</v>
      </c>
      <c r="I96" s="68" t="s">
        <v>129</v>
      </c>
      <c r="J96" s="72">
        <v>2000</v>
      </c>
      <c r="K96" s="73">
        <v>0.75</v>
      </c>
      <c r="L96" s="74">
        <v>1</v>
      </c>
      <c r="M96" s="75" t="s">
        <v>520</v>
      </c>
      <c r="N96" s="76"/>
      <c r="O96" s="77"/>
      <c r="P96" s="78" t="s">
        <v>737</v>
      </c>
      <c r="Q96" s="79" t="s">
        <v>763</v>
      </c>
      <c r="R96" s="93" t="s">
        <v>1035</v>
      </c>
      <c r="S96" s="80">
        <f t="shared" si="3"/>
        <v>100.00000000000001</v>
      </c>
      <c r="T96" s="81">
        <v>120.00000000000001</v>
      </c>
      <c r="U96" s="82">
        <v>95</v>
      </c>
      <c r="V96" s="185">
        <f>T96/U96</f>
        <v>1.2631578947368423</v>
      </c>
      <c r="W96" s="83"/>
      <c r="X96" s="84">
        <f t="shared" si="4"/>
        <v>0</v>
      </c>
      <c r="Y96" s="85">
        <f t="shared" si="5"/>
        <v>0</v>
      </c>
      <c r="Z96" s="59"/>
      <c r="AA96" s="86"/>
      <c r="AB96" s="87"/>
      <c r="AC96" s="88"/>
      <c r="AD96" s="89"/>
    </row>
    <row r="97" spans="1:30" ht="15.75" customHeight="1" x14ac:dyDescent="0.2">
      <c r="A97" s="64" t="s">
        <v>117</v>
      </c>
      <c r="B97" s="65" t="s">
        <v>137</v>
      </c>
      <c r="C97" s="66" t="s">
        <v>138</v>
      </c>
      <c r="D97" s="67" t="s">
        <v>132</v>
      </c>
      <c r="E97" s="68" t="s">
        <v>139</v>
      </c>
      <c r="F97" s="69"/>
      <c r="G97" s="70" t="s">
        <v>146</v>
      </c>
      <c r="H97" s="71" t="s">
        <v>149</v>
      </c>
      <c r="I97" s="68" t="s">
        <v>142</v>
      </c>
      <c r="J97" s="72">
        <v>2015</v>
      </c>
      <c r="K97" s="73">
        <v>0.375</v>
      </c>
      <c r="L97" s="74">
        <v>4</v>
      </c>
      <c r="M97" s="75" t="s">
        <v>520</v>
      </c>
      <c r="N97" s="76"/>
      <c r="O97" s="77"/>
      <c r="P97" s="78" t="s">
        <v>561</v>
      </c>
      <c r="Q97" s="79" t="s">
        <v>564</v>
      </c>
      <c r="R97" s="93" t="s">
        <v>1035</v>
      </c>
      <c r="S97" s="80">
        <f t="shared" si="3"/>
        <v>51.666666666666671</v>
      </c>
      <c r="T97" s="81">
        <v>62</v>
      </c>
      <c r="U97" s="82">
        <v>98</v>
      </c>
      <c r="V97" s="185">
        <f>T97/U97*2</f>
        <v>1.2653061224489797</v>
      </c>
      <c r="W97" s="83"/>
      <c r="X97" s="84">
        <f t="shared" si="4"/>
        <v>0</v>
      </c>
      <c r="Y97" s="85">
        <f t="shared" si="5"/>
        <v>0</v>
      </c>
      <c r="Z97" s="59"/>
      <c r="AA97" s="86"/>
      <c r="AB97" s="87"/>
      <c r="AC97" s="88"/>
      <c r="AD97" s="89"/>
    </row>
    <row r="98" spans="1:30" ht="15.75" customHeight="1" x14ac:dyDescent="0.2">
      <c r="A98" s="64" t="s">
        <v>117</v>
      </c>
      <c r="B98" s="65" t="s">
        <v>137</v>
      </c>
      <c r="C98" s="66" t="s">
        <v>119</v>
      </c>
      <c r="D98" s="67" t="s">
        <v>391</v>
      </c>
      <c r="E98" s="68" t="s">
        <v>413</v>
      </c>
      <c r="F98" s="69"/>
      <c r="G98" s="70" t="s">
        <v>422</v>
      </c>
      <c r="H98" s="71" t="s">
        <v>425</v>
      </c>
      <c r="I98" s="68" t="s">
        <v>418</v>
      </c>
      <c r="J98" s="72">
        <v>2012</v>
      </c>
      <c r="K98" s="73">
        <v>0.75</v>
      </c>
      <c r="L98" s="74">
        <v>12</v>
      </c>
      <c r="M98" s="75"/>
      <c r="N98" s="76"/>
      <c r="O98" s="77"/>
      <c r="P98" s="78" t="s">
        <v>902</v>
      </c>
      <c r="Q98" s="79" t="s">
        <v>903</v>
      </c>
      <c r="R98" s="93" t="s">
        <v>1035</v>
      </c>
      <c r="S98" s="80">
        <f t="shared" si="3"/>
        <v>104.16666666666667</v>
      </c>
      <c r="T98" s="81">
        <v>125</v>
      </c>
      <c r="U98" s="82">
        <v>97</v>
      </c>
      <c r="V98" s="185">
        <f>T98/U98</f>
        <v>1.2886597938144331</v>
      </c>
      <c r="W98" s="83"/>
      <c r="X98" s="84">
        <f t="shared" si="4"/>
        <v>0</v>
      </c>
      <c r="Y98" s="85">
        <f t="shared" si="5"/>
        <v>0</v>
      </c>
      <c r="Z98" s="59"/>
      <c r="AA98" s="86"/>
      <c r="AB98" s="87"/>
      <c r="AC98" s="88"/>
      <c r="AD98" s="89"/>
    </row>
    <row r="99" spans="1:30" ht="15.75" customHeight="1" x14ac:dyDescent="0.2">
      <c r="A99" s="64" t="s">
        <v>117</v>
      </c>
      <c r="B99" s="65" t="s">
        <v>137</v>
      </c>
      <c r="C99" s="66" t="s">
        <v>119</v>
      </c>
      <c r="D99" s="67" t="s">
        <v>132</v>
      </c>
      <c r="E99" s="68" t="s">
        <v>173</v>
      </c>
      <c r="F99" s="69"/>
      <c r="G99" s="70" t="s">
        <v>174</v>
      </c>
      <c r="H99" s="71" t="s">
        <v>175</v>
      </c>
      <c r="I99" s="68" t="s">
        <v>142</v>
      </c>
      <c r="J99" s="72">
        <v>2013</v>
      </c>
      <c r="K99" s="73">
        <v>0.75</v>
      </c>
      <c r="L99" s="74">
        <v>3</v>
      </c>
      <c r="M99" s="75" t="s">
        <v>520</v>
      </c>
      <c r="N99" s="76"/>
      <c r="O99" s="77"/>
      <c r="P99" s="78" t="s">
        <v>602</v>
      </c>
      <c r="Q99" s="79" t="s">
        <v>603</v>
      </c>
      <c r="R99" s="93" t="s">
        <v>1034</v>
      </c>
      <c r="S99" s="80">
        <f t="shared" si="3"/>
        <v>130</v>
      </c>
      <c r="T99" s="81">
        <v>130</v>
      </c>
      <c r="U99" s="82">
        <v>96</v>
      </c>
      <c r="V99" s="185">
        <f>T99/U99</f>
        <v>1.3541666666666667</v>
      </c>
      <c r="W99" s="83"/>
      <c r="X99" s="84">
        <f t="shared" si="4"/>
        <v>0</v>
      </c>
      <c r="Y99" s="85">
        <f t="shared" si="5"/>
        <v>0</v>
      </c>
      <c r="Z99" s="59"/>
      <c r="AA99" s="86"/>
      <c r="AB99" s="87"/>
      <c r="AC99" s="88"/>
      <c r="AD99" s="89"/>
    </row>
    <row r="100" spans="1:30" ht="15.75" customHeight="1" x14ac:dyDescent="0.2">
      <c r="A100" s="64" t="s">
        <v>117</v>
      </c>
      <c r="B100" s="65" t="s">
        <v>118</v>
      </c>
      <c r="C100" s="66" t="s">
        <v>119</v>
      </c>
      <c r="D100" s="67" t="s">
        <v>188</v>
      </c>
      <c r="E100" s="68" t="s">
        <v>42</v>
      </c>
      <c r="F100" s="69"/>
      <c r="G100" s="70" t="s">
        <v>230</v>
      </c>
      <c r="H100" s="71" t="s">
        <v>231</v>
      </c>
      <c r="I100" s="68" t="s">
        <v>129</v>
      </c>
      <c r="J100" s="72">
        <v>2018</v>
      </c>
      <c r="K100" s="73">
        <v>0.75</v>
      </c>
      <c r="L100" s="74">
        <v>1</v>
      </c>
      <c r="M100" s="75" t="s">
        <v>520</v>
      </c>
      <c r="N100" s="76"/>
      <c r="O100" s="77"/>
      <c r="P100" s="78" t="s">
        <v>671</v>
      </c>
      <c r="Q100" s="79" t="s">
        <v>672</v>
      </c>
      <c r="R100" s="93" t="s">
        <v>1034</v>
      </c>
      <c r="S100" s="80">
        <f t="shared" si="3"/>
        <v>130</v>
      </c>
      <c r="T100" s="81">
        <v>130</v>
      </c>
      <c r="U100" s="82">
        <v>96</v>
      </c>
      <c r="V100" s="185">
        <f>T100/U100</f>
        <v>1.3541666666666667</v>
      </c>
      <c r="W100" s="83"/>
      <c r="X100" s="84">
        <f t="shared" si="4"/>
        <v>0</v>
      </c>
      <c r="Y100" s="85">
        <f t="shared" si="5"/>
        <v>0</v>
      </c>
      <c r="Z100" s="59"/>
      <c r="AA100" s="86"/>
      <c r="AB100" s="87"/>
      <c r="AC100" s="88"/>
      <c r="AD100" s="89"/>
    </row>
    <row r="101" spans="1:30" ht="15.75" customHeight="1" x14ac:dyDescent="0.2">
      <c r="A101" s="64" t="s">
        <v>117</v>
      </c>
      <c r="B101" s="65" t="s">
        <v>118</v>
      </c>
      <c r="C101" s="66" t="s">
        <v>119</v>
      </c>
      <c r="D101" s="67" t="s">
        <v>188</v>
      </c>
      <c r="E101" s="68" t="s">
        <v>42</v>
      </c>
      <c r="F101" s="69" t="s">
        <v>208</v>
      </c>
      <c r="G101" s="70" t="s">
        <v>213</v>
      </c>
      <c r="H101" s="71" t="s">
        <v>214</v>
      </c>
      <c r="I101" s="68" t="s">
        <v>129</v>
      </c>
      <c r="J101" s="72">
        <v>2000</v>
      </c>
      <c r="K101" s="73">
        <v>0.75</v>
      </c>
      <c r="L101" s="74">
        <v>6</v>
      </c>
      <c r="M101" s="75" t="s">
        <v>519</v>
      </c>
      <c r="N101" s="76"/>
      <c r="O101" s="77"/>
      <c r="P101" s="78" t="s">
        <v>604</v>
      </c>
      <c r="Q101" s="79" t="s">
        <v>653</v>
      </c>
      <c r="R101" s="93" t="s">
        <v>1034</v>
      </c>
      <c r="S101" s="80">
        <f t="shared" si="3"/>
        <v>130</v>
      </c>
      <c r="T101" s="81">
        <v>130</v>
      </c>
      <c r="U101" s="82" t="s">
        <v>1036</v>
      </c>
      <c r="V101" s="185">
        <f>T101/95</f>
        <v>1.368421052631579</v>
      </c>
      <c r="W101" s="83"/>
      <c r="X101" s="84">
        <f t="shared" si="4"/>
        <v>0</v>
      </c>
      <c r="Y101" s="85">
        <f t="shared" si="5"/>
        <v>0</v>
      </c>
      <c r="Z101" s="59"/>
      <c r="AA101" s="86"/>
      <c r="AB101" s="87"/>
      <c r="AC101" s="88"/>
      <c r="AD101" s="89"/>
    </row>
    <row r="102" spans="1:30" ht="15.75" customHeight="1" x14ac:dyDescent="0.2">
      <c r="A102" s="64" t="s">
        <v>117</v>
      </c>
      <c r="B102" s="65" t="s">
        <v>137</v>
      </c>
      <c r="C102" s="66" t="s">
        <v>119</v>
      </c>
      <c r="D102" s="67" t="s">
        <v>132</v>
      </c>
      <c r="E102" s="68" t="s">
        <v>178</v>
      </c>
      <c r="F102" s="69"/>
      <c r="G102" s="70" t="s">
        <v>181</v>
      </c>
      <c r="H102" s="71" t="s">
        <v>184</v>
      </c>
      <c r="I102" s="68" t="s">
        <v>142</v>
      </c>
      <c r="J102" s="72">
        <v>2019</v>
      </c>
      <c r="K102" s="73">
        <v>1.5</v>
      </c>
      <c r="L102" s="74">
        <v>1</v>
      </c>
      <c r="M102" s="75" t="s">
        <v>520</v>
      </c>
      <c r="N102" s="76"/>
      <c r="O102" s="77"/>
      <c r="P102" s="78" t="s">
        <v>589</v>
      </c>
      <c r="Q102" s="79" t="s">
        <v>623</v>
      </c>
      <c r="R102" s="93" t="s">
        <v>1034</v>
      </c>
      <c r="S102" s="80">
        <f t="shared" si="3"/>
        <v>260</v>
      </c>
      <c r="T102" s="81">
        <v>260</v>
      </c>
      <c r="U102" s="82" t="s">
        <v>1040</v>
      </c>
      <c r="V102" s="185">
        <f>T102/95/2</f>
        <v>1.368421052631579</v>
      </c>
      <c r="W102" s="83"/>
      <c r="X102" s="84">
        <f t="shared" si="4"/>
        <v>0</v>
      </c>
      <c r="Y102" s="85">
        <f t="shared" si="5"/>
        <v>0</v>
      </c>
      <c r="Z102" s="59"/>
      <c r="AA102" s="86"/>
      <c r="AB102" s="87"/>
      <c r="AC102" s="88"/>
      <c r="AD102" s="89"/>
    </row>
    <row r="103" spans="1:30" ht="15.75" customHeight="1" x14ac:dyDescent="0.2">
      <c r="A103" s="64" t="s">
        <v>117</v>
      </c>
      <c r="B103" s="65" t="s">
        <v>118</v>
      </c>
      <c r="C103" s="66" t="s">
        <v>119</v>
      </c>
      <c r="D103" s="67" t="s">
        <v>188</v>
      </c>
      <c r="E103" s="68" t="s">
        <v>301</v>
      </c>
      <c r="F103" s="69" t="s">
        <v>302</v>
      </c>
      <c r="G103" s="70" t="s">
        <v>318</v>
      </c>
      <c r="H103" s="71" t="s">
        <v>319</v>
      </c>
      <c r="I103" s="68" t="s">
        <v>129</v>
      </c>
      <c r="J103" s="72">
        <v>2005</v>
      </c>
      <c r="K103" s="73">
        <v>1.5</v>
      </c>
      <c r="L103" s="74">
        <v>2</v>
      </c>
      <c r="M103" s="75">
        <v>-0.5</v>
      </c>
      <c r="N103" s="76"/>
      <c r="O103" s="77"/>
      <c r="P103" s="78" t="s">
        <v>773</v>
      </c>
      <c r="Q103" s="79" t="s">
        <v>774</v>
      </c>
      <c r="R103" s="93" t="s">
        <v>1034</v>
      </c>
      <c r="S103" s="80">
        <f t="shared" si="3"/>
        <v>270</v>
      </c>
      <c r="T103" s="81">
        <v>270</v>
      </c>
      <c r="U103" s="82">
        <v>98</v>
      </c>
      <c r="V103" s="185">
        <f>T103/U103/2</f>
        <v>1.3775510204081634</v>
      </c>
      <c r="W103" s="83"/>
      <c r="X103" s="84">
        <f t="shared" si="4"/>
        <v>0</v>
      </c>
      <c r="Y103" s="85">
        <f t="shared" si="5"/>
        <v>0</v>
      </c>
      <c r="Z103" s="59"/>
      <c r="AA103" s="86"/>
      <c r="AB103" s="87"/>
      <c r="AC103" s="88"/>
      <c r="AD103" s="89"/>
    </row>
    <row r="104" spans="1:30" ht="15.75" customHeight="1" x14ac:dyDescent="0.2">
      <c r="A104" s="64" t="s">
        <v>117</v>
      </c>
      <c r="B104" s="65" t="s">
        <v>118</v>
      </c>
      <c r="C104" s="66" t="s">
        <v>119</v>
      </c>
      <c r="D104" s="67" t="s">
        <v>333</v>
      </c>
      <c r="E104" s="68" t="s">
        <v>334</v>
      </c>
      <c r="F104" s="69"/>
      <c r="G104" s="70" t="s">
        <v>352</v>
      </c>
      <c r="H104" s="71" t="s">
        <v>353</v>
      </c>
      <c r="I104" s="68" t="s">
        <v>340</v>
      </c>
      <c r="J104" s="72">
        <v>2004</v>
      </c>
      <c r="K104" s="73">
        <v>1.5</v>
      </c>
      <c r="L104" s="74">
        <v>1</v>
      </c>
      <c r="M104" s="75" t="s">
        <v>519</v>
      </c>
      <c r="N104" s="76"/>
      <c r="O104" s="77"/>
      <c r="P104" s="78" t="s">
        <v>814</v>
      </c>
      <c r="Q104" s="79" t="s">
        <v>815</v>
      </c>
      <c r="R104" s="93" t="s">
        <v>1034</v>
      </c>
      <c r="S104" s="80">
        <f t="shared" si="3"/>
        <v>270</v>
      </c>
      <c r="T104" s="81">
        <v>270</v>
      </c>
      <c r="U104" s="82">
        <v>96</v>
      </c>
      <c r="V104" s="185">
        <f>T104/U104/2</f>
        <v>1.40625</v>
      </c>
      <c r="W104" s="83"/>
      <c r="X104" s="84">
        <f t="shared" si="4"/>
        <v>0</v>
      </c>
      <c r="Y104" s="85">
        <f t="shared" si="5"/>
        <v>0</v>
      </c>
      <c r="Z104" s="59"/>
      <c r="AA104" s="86"/>
      <c r="AB104" s="87"/>
      <c r="AC104" s="88"/>
      <c r="AD104" s="89"/>
    </row>
    <row r="105" spans="1:30" ht="15.75" customHeight="1" x14ac:dyDescent="0.2">
      <c r="A105" s="64" t="s">
        <v>117</v>
      </c>
      <c r="B105" s="65" t="s">
        <v>137</v>
      </c>
      <c r="C105" s="66" t="s">
        <v>138</v>
      </c>
      <c r="D105" s="67" t="s">
        <v>132</v>
      </c>
      <c r="E105" s="68" t="s">
        <v>157</v>
      </c>
      <c r="F105" s="69"/>
      <c r="G105" s="70" t="s">
        <v>163</v>
      </c>
      <c r="H105" s="71" t="s">
        <v>165</v>
      </c>
      <c r="I105" s="68" t="s">
        <v>142</v>
      </c>
      <c r="J105" s="72">
        <v>2006</v>
      </c>
      <c r="K105" s="73">
        <v>0.375</v>
      </c>
      <c r="L105" s="74">
        <v>1</v>
      </c>
      <c r="M105" s="75" t="s">
        <v>520</v>
      </c>
      <c r="N105" s="76"/>
      <c r="O105" s="77"/>
      <c r="P105" s="78" t="s">
        <v>567</v>
      </c>
      <c r="Q105" s="79" t="s">
        <v>595</v>
      </c>
      <c r="R105" s="93" t="s">
        <v>1034</v>
      </c>
      <c r="S105" s="80">
        <f t="shared" si="3"/>
        <v>70</v>
      </c>
      <c r="T105" s="81">
        <v>70</v>
      </c>
      <c r="U105" s="82">
        <v>98</v>
      </c>
      <c r="V105" s="185">
        <f>T105/U105*2</f>
        <v>1.4285714285714286</v>
      </c>
      <c r="W105" s="83"/>
      <c r="X105" s="84">
        <f t="shared" si="4"/>
        <v>0</v>
      </c>
      <c r="Y105" s="85">
        <f t="shared" si="5"/>
        <v>0</v>
      </c>
      <c r="Z105" s="59"/>
      <c r="AA105" s="86"/>
      <c r="AB105" s="87"/>
      <c r="AC105" s="88"/>
      <c r="AD105" s="89"/>
    </row>
    <row r="106" spans="1:30" ht="15.75" customHeight="1" x14ac:dyDescent="0.2">
      <c r="A106" s="64" t="s">
        <v>117</v>
      </c>
      <c r="B106" s="65" t="s">
        <v>118</v>
      </c>
      <c r="C106" s="66" t="s">
        <v>119</v>
      </c>
      <c r="D106" s="67" t="s">
        <v>188</v>
      </c>
      <c r="E106" s="68" t="s">
        <v>42</v>
      </c>
      <c r="F106" s="69" t="s">
        <v>191</v>
      </c>
      <c r="G106" s="70" t="s">
        <v>196</v>
      </c>
      <c r="H106" s="71" t="s">
        <v>197</v>
      </c>
      <c r="I106" s="68" t="s">
        <v>129</v>
      </c>
      <c r="J106" s="72">
        <v>2008</v>
      </c>
      <c r="K106" s="73">
        <v>1.5</v>
      </c>
      <c r="L106" s="74">
        <v>1</v>
      </c>
      <c r="M106" s="75" t="s">
        <v>520</v>
      </c>
      <c r="N106" s="76"/>
      <c r="O106" s="77"/>
      <c r="P106" s="78" t="s">
        <v>638</v>
      </c>
      <c r="Q106" s="79" t="s">
        <v>639</v>
      </c>
      <c r="R106" s="93" t="s">
        <v>1034</v>
      </c>
      <c r="S106" s="80">
        <f t="shared" si="3"/>
        <v>280</v>
      </c>
      <c r="T106" s="81">
        <v>280</v>
      </c>
      <c r="U106" s="82">
        <v>96</v>
      </c>
      <c r="V106" s="185">
        <f>T106/U106/2</f>
        <v>1.4583333333333333</v>
      </c>
      <c r="W106" s="83"/>
      <c r="X106" s="84">
        <f t="shared" si="4"/>
        <v>0</v>
      </c>
      <c r="Y106" s="85">
        <f t="shared" si="5"/>
        <v>0</v>
      </c>
      <c r="Z106" s="59"/>
      <c r="AA106" s="86"/>
      <c r="AB106" s="87"/>
      <c r="AC106" s="88"/>
      <c r="AD106" s="89"/>
    </row>
    <row r="107" spans="1:30" ht="15.75" customHeight="1" x14ac:dyDescent="0.2">
      <c r="A107" s="64" t="s">
        <v>117</v>
      </c>
      <c r="B107" s="65" t="s">
        <v>137</v>
      </c>
      <c r="C107" s="66" t="s">
        <v>138</v>
      </c>
      <c r="D107" s="67" t="s">
        <v>132</v>
      </c>
      <c r="E107" s="68" t="s">
        <v>157</v>
      </c>
      <c r="F107" s="69"/>
      <c r="G107" s="70" t="s">
        <v>163</v>
      </c>
      <c r="H107" s="71" t="s">
        <v>166</v>
      </c>
      <c r="I107" s="68" t="s">
        <v>142</v>
      </c>
      <c r="J107" s="72">
        <v>2009</v>
      </c>
      <c r="K107" s="73">
        <v>0.375</v>
      </c>
      <c r="L107" s="74">
        <v>1</v>
      </c>
      <c r="M107" s="75" t="s">
        <v>520</v>
      </c>
      <c r="N107" s="76"/>
      <c r="O107" s="77"/>
      <c r="P107" s="78" t="s">
        <v>567</v>
      </c>
      <c r="Q107" s="79" t="s">
        <v>596</v>
      </c>
      <c r="R107" s="93" t="s">
        <v>1034</v>
      </c>
      <c r="S107" s="80">
        <f t="shared" si="3"/>
        <v>70</v>
      </c>
      <c r="T107" s="81">
        <v>70</v>
      </c>
      <c r="U107" s="82">
        <v>95</v>
      </c>
      <c r="V107" s="185">
        <f>T107/U107*2</f>
        <v>1.4736842105263157</v>
      </c>
      <c r="W107" s="83"/>
      <c r="X107" s="84">
        <f t="shared" si="4"/>
        <v>0</v>
      </c>
      <c r="Y107" s="85">
        <f t="shared" si="5"/>
        <v>0</v>
      </c>
      <c r="Z107" s="59"/>
      <c r="AA107" s="86"/>
      <c r="AB107" s="87"/>
      <c r="AC107" s="88"/>
      <c r="AD107" s="89"/>
    </row>
    <row r="108" spans="1:30" ht="15.75" customHeight="1" x14ac:dyDescent="0.2">
      <c r="A108" s="64" t="s">
        <v>117</v>
      </c>
      <c r="B108" s="65" t="s">
        <v>118</v>
      </c>
      <c r="C108" s="66" t="s">
        <v>119</v>
      </c>
      <c r="D108" s="67" t="s">
        <v>188</v>
      </c>
      <c r="E108" s="68" t="s">
        <v>42</v>
      </c>
      <c r="F108" s="69" t="s">
        <v>219</v>
      </c>
      <c r="G108" s="70" t="s">
        <v>224</v>
      </c>
      <c r="H108" s="71" t="s">
        <v>223</v>
      </c>
      <c r="I108" s="68" t="s">
        <v>129</v>
      </c>
      <c r="J108" s="72">
        <v>2003</v>
      </c>
      <c r="K108" s="73">
        <v>1.5</v>
      </c>
      <c r="L108" s="74">
        <v>1</v>
      </c>
      <c r="M108" s="75" t="s">
        <v>520</v>
      </c>
      <c r="N108" s="76"/>
      <c r="O108" s="77"/>
      <c r="P108" s="78" t="s">
        <v>638</v>
      </c>
      <c r="Q108" s="79" t="s">
        <v>663</v>
      </c>
      <c r="R108" s="93" t="s">
        <v>1034</v>
      </c>
      <c r="S108" s="80">
        <f t="shared" si="3"/>
        <v>290</v>
      </c>
      <c r="T108" s="81">
        <v>290</v>
      </c>
      <c r="U108" s="82">
        <v>96</v>
      </c>
      <c r="V108" s="185">
        <f>T108/U108/2</f>
        <v>1.5104166666666667</v>
      </c>
      <c r="W108" s="83"/>
      <c r="X108" s="84">
        <f t="shared" si="4"/>
        <v>0</v>
      </c>
      <c r="Y108" s="85">
        <f t="shared" si="5"/>
        <v>0</v>
      </c>
      <c r="Z108" s="59"/>
      <c r="AA108" s="86"/>
      <c r="AB108" s="87"/>
      <c r="AC108" s="88"/>
      <c r="AD108" s="89"/>
    </row>
    <row r="109" spans="1:30" ht="15.75" customHeight="1" x14ac:dyDescent="0.2">
      <c r="A109" s="64" t="s">
        <v>117</v>
      </c>
      <c r="B109" s="65" t="s">
        <v>137</v>
      </c>
      <c r="C109" s="66" t="s">
        <v>119</v>
      </c>
      <c r="D109" s="67" t="s">
        <v>391</v>
      </c>
      <c r="E109" s="68" t="s">
        <v>427</v>
      </c>
      <c r="F109" s="69"/>
      <c r="G109" s="70" t="s">
        <v>434</v>
      </c>
      <c r="H109" s="71" t="s">
        <v>435</v>
      </c>
      <c r="I109" s="68" t="s">
        <v>402</v>
      </c>
      <c r="J109" s="72">
        <v>2017</v>
      </c>
      <c r="K109" s="73">
        <v>1.5</v>
      </c>
      <c r="L109" s="74">
        <v>1</v>
      </c>
      <c r="M109" s="75" t="s">
        <v>520</v>
      </c>
      <c r="N109" s="76"/>
      <c r="O109" s="77"/>
      <c r="P109" s="78" t="s">
        <v>553</v>
      </c>
      <c r="Q109" s="79" t="s">
        <v>921</v>
      </c>
      <c r="R109" s="93" t="s">
        <v>1034</v>
      </c>
      <c r="S109" s="80">
        <f t="shared" si="3"/>
        <v>290</v>
      </c>
      <c r="T109" s="81">
        <v>290</v>
      </c>
      <c r="U109" s="82">
        <v>95</v>
      </c>
      <c r="V109" s="185">
        <f>T109/U109/2</f>
        <v>1.5263157894736843</v>
      </c>
      <c r="W109" s="83"/>
      <c r="X109" s="84">
        <f t="shared" si="4"/>
        <v>0</v>
      </c>
      <c r="Y109" s="85">
        <f t="shared" si="5"/>
        <v>0</v>
      </c>
      <c r="Z109" s="59"/>
      <c r="AA109" s="86"/>
      <c r="AB109" s="87"/>
      <c r="AC109" s="88"/>
      <c r="AD109" s="89"/>
    </row>
    <row r="110" spans="1:30" ht="15.75" customHeight="1" x14ac:dyDescent="0.2">
      <c r="A110" s="64" t="s">
        <v>117</v>
      </c>
      <c r="B110" s="65" t="s">
        <v>137</v>
      </c>
      <c r="C110" s="66" t="s">
        <v>119</v>
      </c>
      <c r="D110" s="67" t="s">
        <v>391</v>
      </c>
      <c r="E110" s="68" t="s">
        <v>427</v>
      </c>
      <c r="F110" s="69"/>
      <c r="G110" s="70" t="s">
        <v>434</v>
      </c>
      <c r="H110" s="71" t="s">
        <v>435</v>
      </c>
      <c r="I110" s="68" t="s">
        <v>402</v>
      </c>
      <c r="J110" s="72">
        <v>2012</v>
      </c>
      <c r="K110" s="73">
        <v>3</v>
      </c>
      <c r="L110" s="74">
        <v>1</v>
      </c>
      <c r="M110" s="75" t="s">
        <v>520</v>
      </c>
      <c r="N110" s="76"/>
      <c r="O110" s="77"/>
      <c r="P110" s="78" t="s">
        <v>919</v>
      </c>
      <c r="Q110" s="79" t="s">
        <v>920</v>
      </c>
      <c r="R110" s="93" t="s">
        <v>1034</v>
      </c>
      <c r="S110" s="80">
        <f t="shared" si="3"/>
        <v>590</v>
      </c>
      <c r="T110" s="81">
        <v>590</v>
      </c>
      <c r="U110" s="82">
        <v>96</v>
      </c>
      <c r="V110" s="185">
        <f>T110/U110/4</f>
        <v>1.5364583333333333</v>
      </c>
      <c r="W110" s="83"/>
      <c r="X110" s="84">
        <f t="shared" si="4"/>
        <v>0</v>
      </c>
      <c r="Y110" s="85">
        <f t="shared" si="5"/>
        <v>0</v>
      </c>
      <c r="Z110" s="59"/>
      <c r="AA110" s="86"/>
      <c r="AB110" s="87"/>
      <c r="AC110" s="88"/>
      <c r="AD110" s="89"/>
    </row>
    <row r="111" spans="1:30" ht="15.75" customHeight="1" x14ac:dyDescent="0.2">
      <c r="A111" s="64" t="s">
        <v>117</v>
      </c>
      <c r="B111" s="65" t="s">
        <v>118</v>
      </c>
      <c r="C111" s="66" t="s">
        <v>119</v>
      </c>
      <c r="D111" s="67" t="s">
        <v>460</v>
      </c>
      <c r="E111" s="68" t="s">
        <v>461</v>
      </c>
      <c r="F111" s="69" t="s">
        <v>462</v>
      </c>
      <c r="G111" s="70" t="s">
        <v>481</v>
      </c>
      <c r="H111" s="71" t="s">
        <v>482</v>
      </c>
      <c r="I111" s="68" t="s">
        <v>124</v>
      </c>
      <c r="J111" s="72">
        <v>2015</v>
      </c>
      <c r="K111" s="73">
        <v>0.75</v>
      </c>
      <c r="L111" s="74">
        <v>15</v>
      </c>
      <c r="M111" s="75" t="s">
        <v>520</v>
      </c>
      <c r="N111" s="76"/>
      <c r="O111" s="77"/>
      <c r="P111" s="78" t="s">
        <v>982</v>
      </c>
      <c r="Q111" s="79" t="s">
        <v>983</v>
      </c>
      <c r="R111" s="93" t="s">
        <v>1035</v>
      </c>
      <c r="S111" s="80">
        <f t="shared" si="3"/>
        <v>125</v>
      </c>
      <c r="T111" s="81">
        <v>150</v>
      </c>
      <c r="U111" s="82">
        <v>96</v>
      </c>
      <c r="V111" s="185">
        <f>T111/U111</f>
        <v>1.5625</v>
      </c>
      <c r="W111" s="83"/>
      <c r="X111" s="84">
        <f t="shared" si="4"/>
        <v>0</v>
      </c>
      <c r="Y111" s="85">
        <f t="shared" si="5"/>
        <v>0</v>
      </c>
      <c r="Z111" s="59"/>
      <c r="AA111" s="86"/>
      <c r="AB111" s="87"/>
      <c r="AC111" s="88"/>
      <c r="AD111" s="89"/>
    </row>
    <row r="112" spans="1:30" ht="15.75" customHeight="1" x14ac:dyDescent="0.2">
      <c r="A112" s="64" t="s">
        <v>117</v>
      </c>
      <c r="B112" s="65" t="s">
        <v>118</v>
      </c>
      <c r="C112" s="66" t="s">
        <v>119</v>
      </c>
      <c r="D112" s="67" t="s">
        <v>333</v>
      </c>
      <c r="E112" s="68" t="s">
        <v>355</v>
      </c>
      <c r="F112" s="69"/>
      <c r="G112" s="70" t="s">
        <v>379</v>
      </c>
      <c r="H112" s="71" t="s">
        <v>380</v>
      </c>
      <c r="I112" s="68" t="s">
        <v>129</v>
      </c>
      <c r="J112" s="72">
        <v>2018</v>
      </c>
      <c r="K112" s="73">
        <v>0.75</v>
      </c>
      <c r="L112" s="74">
        <v>2</v>
      </c>
      <c r="M112" s="75" t="s">
        <v>520</v>
      </c>
      <c r="N112" s="76"/>
      <c r="O112" s="77"/>
      <c r="P112" s="78" t="s">
        <v>538</v>
      </c>
      <c r="Q112" s="79" t="s">
        <v>841</v>
      </c>
      <c r="R112" s="93" t="s">
        <v>1035</v>
      </c>
      <c r="S112" s="80">
        <f t="shared" si="3"/>
        <v>125</v>
      </c>
      <c r="T112" s="81">
        <v>150</v>
      </c>
      <c r="U112" s="82">
        <v>95</v>
      </c>
      <c r="V112" s="185">
        <f>T112/U112</f>
        <v>1.5789473684210527</v>
      </c>
      <c r="W112" s="83"/>
      <c r="X112" s="84">
        <f t="shared" si="4"/>
        <v>0</v>
      </c>
      <c r="Y112" s="85">
        <f t="shared" si="5"/>
        <v>0</v>
      </c>
      <c r="Z112" s="59"/>
      <c r="AA112" s="86"/>
      <c r="AB112" s="87"/>
      <c r="AC112" s="88"/>
      <c r="AD112" s="89"/>
    </row>
    <row r="113" spans="1:30" ht="15.75" customHeight="1" x14ac:dyDescent="0.2">
      <c r="A113" s="64" t="s">
        <v>117</v>
      </c>
      <c r="B113" s="65" t="s">
        <v>118</v>
      </c>
      <c r="C113" s="66" t="s">
        <v>119</v>
      </c>
      <c r="D113" s="67" t="s">
        <v>333</v>
      </c>
      <c r="E113" s="68" t="s">
        <v>334</v>
      </c>
      <c r="F113" s="69"/>
      <c r="G113" s="70" t="s">
        <v>352</v>
      </c>
      <c r="H113" s="71" t="s">
        <v>353</v>
      </c>
      <c r="I113" s="68" t="s">
        <v>340</v>
      </c>
      <c r="J113" s="72">
        <v>1997</v>
      </c>
      <c r="K113" s="73">
        <v>1.5</v>
      </c>
      <c r="L113" s="74">
        <v>1</v>
      </c>
      <c r="M113" s="75" t="s">
        <v>520</v>
      </c>
      <c r="N113" s="76"/>
      <c r="O113" s="77"/>
      <c r="P113" s="78" t="s">
        <v>812</v>
      </c>
      <c r="Q113" s="79" t="s">
        <v>813</v>
      </c>
      <c r="R113" s="93" t="s">
        <v>1034</v>
      </c>
      <c r="S113" s="80">
        <f t="shared" si="3"/>
        <v>310</v>
      </c>
      <c r="T113" s="81">
        <v>310</v>
      </c>
      <c r="U113" s="82">
        <v>95</v>
      </c>
      <c r="V113" s="185">
        <f>T113/U113/2</f>
        <v>1.631578947368421</v>
      </c>
      <c r="W113" s="83"/>
      <c r="X113" s="84">
        <f t="shared" si="4"/>
        <v>0</v>
      </c>
      <c r="Y113" s="85">
        <f t="shared" si="5"/>
        <v>0</v>
      </c>
      <c r="Z113" s="59"/>
      <c r="AA113" s="86"/>
      <c r="AB113" s="87"/>
      <c r="AC113" s="88"/>
      <c r="AD113" s="89"/>
    </row>
    <row r="114" spans="1:30" ht="15.75" customHeight="1" x14ac:dyDescent="0.2">
      <c r="A114" s="64" t="s">
        <v>117</v>
      </c>
      <c r="B114" s="65" t="s">
        <v>118</v>
      </c>
      <c r="C114" s="66" t="s">
        <v>119</v>
      </c>
      <c r="D114" s="67" t="s">
        <v>188</v>
      </c>
      <c r="E114" s="68" t="s">
        <v>301</v>
      </c>
      <c r="F114" s="69" t="s">
        <v>302</v>
      </c>
      <c r="G114" s="70" t="s">
        <v>312</v>
      </c>
      <c r="H114" s="71" t="s">
        <v>313</v>
      </c>
      <c r="I114" s="68" t="s">
        <v>129</v>
      </c>
      <c r="J114" s="72">
        <v>2006</v>
      </c>
      <c r="K114" s="73">
        <v>0.75</v>
      </c>
      <c r="L114" s="74">
        <v>2</v>
      </c>
      <c r="M114" s="75" t="s">
        <v>520</v>
      </c>
      <c r="N114" s="76"/>
      <c r="O114" s="77"/>
      <c r="P114" s="78" t="s">
        <v>765</v>
      </c>
      <c r="Q114" s="79" t="s">
        <v>766</v>
      </c>
      <c r="R114" s="93" t="s">
        <v>1034</v>
      </c>
      <c r="S114" s="80">
        <f t="shared" si="3"/>
        <v>160</v>
      </c>
      <c r="T114" s="81">
        <v>160</v>
      </c>
      <c r="U114" s="82">
        <v>98</v>
      </c>
      <c r="V114" s="185">
        <f>T114/U114</f>
        <v>1.6326530612244898</v>
      </c>
      <c r="W114" s="83"/>
      <c r="X114" s="84">
        <f t="shared" si="4"/>
        <v>0</v>
      </c>
      <c r="Y114" s="85">
        <f t="shared" si="5"/>
        <v>0</v>
      </c>
      <c r="Z114" s="59"/>
      <c r="AA114" s="86"/>
      <c r="AB114" s="87"/>
      <c r="AC114" s="88"/>
      <c r="AD114" s="89"/>
    </row>
    <row r="115" spans="1:30" ht="15.75" customHeight="1" x14ac:dyDescent="0.2">
      <c r="A115" s="64" t="s">
        <v>117</v>
      </c>
      <c r="B115" s="65" t="s">
        <v>137</v>
      </c>
      <c r="C115" s="66" t="s">
        <v>119</v>
      </c>
      <c r="D115" s="67" t="s">
        <v>391</v>
      </c>
      <c r="E115" s="68" t="s">
        <v>396</v>
      </c>
      <c r="F115" s="69"/>
      <c r="G115" s="70" t="s">
        <v>400</v>
      </c>
      <c r="H115" s="71" t="s">
        <v>405</v>
      </c>
      <c r="I115" s="68" t="s">
        <v>129</v>
      </c>
      <c r="J115" s="72" t="s">
        <v>404</v>
      </c>
      <c r="K115" s="73">
        <v>0.75</v>
      </c>
      <c r="L115" s="74">
        <v>5</v>
      </c>
      <c r="M115" s="75" t="s">
        <v>520</v>
      </c>
      <c r="N115" s="76"/>
      <c r="O115" s="77"/>
      <c r="P115" s="78" t="s">
        <v>867</v>
      </c>
      <c r="Q115" s="79" t="s">
        <v>868</v>
      </c>
      <c r="R115" s="93" t="s">
        <v>1035</v>
      </c>
      <c r="S115" s="80">
        <f t="shared" si="3"/>
        <v>133.33333333333334</v>
      </c>
      <c r="T115" s="81">
        <v>160</v>
      </c>
      <c r="U115" s="82">
        <v>98</v>
      </c>
      <c r="V115" s="185">
        <f>T115/U115</f>
        <v>1.6326530612244898</v>
      </c>
      <c r="W115" s="83"/>
      <c r="X115" s="84">
        <f t="shared" si="4"/>
        <v>0</v>
      </c>
      <c r="Y115" s="85">
        <f t="shared" si="5"/>
        <v>0</v>
      </c>
      <c r="Z115" s="59"/>
      <c r="AA115" s="86"/>
      <c r="AB115" s="87"/>
      <c r="AC115" s="88"/>
      <c r="AD115" s="89"/>
    </row>
    <row r="116" spans="1:30" ht="15.75" customHeight="1" x14ac:dyDescent="0.2">
      <c r="A116" s="64" t="s">
        <v>117</v>
      </c>
      <c r="B116" s="65" t="s">
        <v>118</v>
      </c>
      <c r="C116" s="66" t="s">
        <v>119</v>
      </c>
      <c r="D116" s="67" t="s">
        <v>120</v>
      </c>
      <c r="E116" s="68" t="s">
        <v>121</v>
      </c>
      <c r="F116" s="69"/>
      <c r="G116" s="70" t="s">
        <v>125</v>
      </c>
      <c r="H116" s="71" t="s">
        <v>126</v>
      </c>
      <c r="I116" s="68" t="s">
        <v>127</v>
      </c>
      <c r="J116" s="72">
        <v>2018</v>
      </c>
      <c r="K116" s="73">
        <v>0.75</v>
      </c>
      <c r="L116" s="74">
        <v>2</v>
      </c>
      <c r="M116" s="75" t="s">
        <v>520</v>
      </c>
      <c r="N116" s="76"/>
      <c r="O116" s="77"/>
      <c r="P116" s="78" t="s">
        <v>538</v>
      </c>
      <c r="Q116" s="79" t="s">
        <v>539</v>
      </c>
      <c r="R116" s="93" t="s">
        <v>1035</v>
      </c>
      <c r="S116" s="80">
        <f t="shared" si="3"/>
        <v>133.33333333333334</v>
      </c>
      <c r="T116" s="81">
        <v>160</v>
      </c>
      <c r="U116" s="82">
        <v>97</v>
      </c>
      <c r="V116" s="185">
        <f>T116/U116</f>
        <v>1.6494845360824741</v>
      </c>
      <c r="W116" s="83"/>
      <c r="X116" s="84">
        <f t="shared" si="4"/>
        <v>0</v>
      </c>
      <c r="Y116" s="85">
        <f t="shared" si="5"/>
        <v>0</v>
      </c>
      <c r="Z116" s="59"/>
      <c r="AA116" s="86"/>
      <c r="AB116" s="87"/>
      <c r="AC116" s="88"/>
      <c r="AD116" s="89"/>
    </row>
    <row r="117" spans="1:30" ht="15.75" customHeight="1" x14ac:dyDescent="0.2">
      <c r="A117" s="64" t="s">
        <v>117</v>
      </c>
      <c r="B117" s="65" t="s">
        <v>137</v>
      </c>
      <c r="C117" s="66" t="s">
        <v>138</v>
      </c>
      <c r="D117" s="67" t="s">
        <v>391</v>
      </c>
      <c r="E117" s="68" t="s">
        <v>409</v>
      </c>
      <c r="F117" s="69"/>
      <c r="G117" s="70" t="s">
        <v>410</v>
      </c>
      <c r="H117" s="71" t="s">
        <v>412</v>
      </c>
      <c r="I117" s="68" t="s">
        <v>129</v>
      </c>
      <c r="J117" s="72">
        <v>1995</v>
      </c>
      <c r="K117" s="73">
        <v>0.375</v>
      </c>
      <c r="L117" s="74">
        <v>4</v>
      </c>
      <c r="M117" s="75" t="s">
        <v>520</v>
      </c>
      <c r="N117" s="76"/>
      <c r="O117" s="77"/>
      <c r="P117" s="78" t="s">
        <v>561</v>
      </c>
      <c r="Q117" s="79" t="s">
        <v>877</v>
      </c>
      <c r="R117" s="93" t="s">
        <v>1034</v>
      </c>
      <c r="S117" s="80">
        <f t="shared" si="3"/>
        <v>80</v>
      </c>
      <c r="T117" s="81">
        <v>80</v>
      </c>
      <c r="U117" s="82" t="s">
        <v>1043</v>
      </c>
      <c r="V117" s="185">
        <f>T117/96*2</f>
        <v>1.6666666666666667</v>
      </c>
      <c r="W117" s="83"/>
      <c r="X117" s="84">
        <f t="shared" si="4"/>
        <v>0</v>
      </c>
      <c r="Y117" s="85">
        <f t="shared" si="5"/>
        <v>0</v>
      </c>
      <c r="Z117" s="59"/>
      <c r="AA117" s="86"/>
      <c r="AB117" s="87"/>
      <c r="AC117" s="88"/>
      <c r="AD117" s="89"/>
    </row>
    <row r="118" spans="1:30" ht="15.75" customHeight="1" x14ac:dyDescent="0.2">
      <c r="A118" s="64" t="s">
        <v>117</v>
      </c>
      <c r="B118" s="65" t="s">
        <v>118</v>
      </c>
      <c r="C118" s="66" t="s">
        <v>119</v>
      </c>
      <c r="D118" s="67" t="s">
        <v>460</v>
      </c>
      <c r="E118" s="68" t="s">
        <v>461</v>
      </c>
      <c r="F118" s="69" t="s">
        <v>462</v>
      </c>
      <c r="G118" s="70" t="s">
        <v>481</v>
      </c>
      <c r="H118" s="71" t="s">
        <v>482</v>
      </c>
      <c r="I118" s="68" t="s">
        <v>124</v>
      </c>
      <c r="J118" s="72">
        <v>2016</v>
      </c>
      <c r="K118" s="73">
        <v>0.75</v>
      </c>
      <c r="L118" s="74">
        <v>17</v>
      </c>
      <c r="M118" s="75" t="s">
        <v>520</v>
      </c>
      <c r="N118" s="76"/>
      <c r="O118" s="77"/>
      <c r="P118" s="78" t="s">
        <v>982</v>
      </c>
      <c r="Q118" s="79" t="s">
        <v>984</v>
      </c>
      <c r="R118" s="93" t="s">
        <v>1035</v>
      </c>
      <c r="S118" s="80">
        <f t="shared" si="3"/>
        <v>133.33333333333334</v>
      </c>
      <c r="T118" s="81">
        <v>160</v>
      </c>
      <c r="U118" s="82" t="s">
        <v>1038</v>
      </c>
      <c r="V118" s="185">
        <f>T118/96</f>
        <v>1.6666666666666667</v>
      </c>
      <c r="W118" s="83"/>
      <c r="X118" s="84">
        <f t="shared" si="4"/>
        <v>0</v>
      </c>
      <c r="Y118" s="85">
        <f t="shared" si="5"/>
        <v>0</v>
      </c>
      <c r="Z118" s="59"/>
      <c r="AA118" s="86"/>
      <c r="AB118" s="87"/>
      <c r="AC118" s="88"/>
      <c r="AD118" s="89"/>
    </row>
    <row r="119" spans="1:30" ht="15.75" customHeight="1" x14ac:dyDescent="0.2">
      <c r="A119" s="64" t="s">
        <v>117</v>
      </c>
      <c r="B119" s="65" t="s">
        <v>137</v>
      </c>
      <c r="C119" s="66" t="s">
        <v>138</v>
      </c>
      <c r="D119" s="67" t="s">
        <v>391</v>
      </c>
      <c r="E119" s="68" t="s">
        <v>409</v>
      </c>
      <c r="F119" s="69"/>
      <c r="G119" s="70" t="s">
        <v>410</v>
      </c>
      <c r="H119" s="71" t="s">
        <v>412</v>
      </c>
      <c r="I119" s="68" t="s">
        <v>129</v>
      </c>
      <c r="J119" s="72">
        <v>1995</v>
      </c>
      <c r="K119" s="73">
        <v>1.5</v>
      </c>
      <c r="L119" s="74">
        <v>2</v>
      </c>
      <c r="M119" s="75" t="s">
        <v>519</v>
      </c>
      <c r="N119" s="76"/>
      <c r="O119" s="77"/>
      <c r="P119" s="78" t="s">
        <v>546</v>
      </c>
      <c r="Q119" s="79" t="s">
        <v>878</v>
      </c>
      <c r="R119" s="93" t="s">
        <v>1034</v>
      </c>
      <c r="S119" s="80">
        <f t="shared" si="3"/>
        <v>320</v>
      </c>
      <c r="T119" s="81">
        <v>320</v>
      </c>
      <c r="U119" s="82" t="s">
        <v>1043</v>
      </c>
      <c r="V119" s="185">
        <f>T119/96/2</f>
        <v>1.6666666666666667</v>
      </c>
      <c r="W119" s="83"/>
      <c r="X119" s="84">
        <f t="shared" si="4"/>
        <v>0</v>
      </c>
      <c r="Y119" s="85">
        <f t="shared" si="5"/>
        <v>0</v>
      </c>
      <c r="Z119" s="59"/>
      <c r="AA119" s="86"/>
      <c r="AB119" s="87"/>
      <c r="AC119" s="88"/>
      <c r="AD119" s="89"/>
    </row>
    <row r="120" spans="1:30" ht="15.75" customHeight="1" x14ac:dyDescent="0.2">
      <c r="A120" s="64" t="s">
        <v>117</v>
      </c>
      <c r="B120" s="65" t="s">
        <v>137</v>
      </c>
      <c r="C120" s="66" t="s">
        <v>119</v>
      </c>
      <c r="D120" s="67" t="s">
        <v>391</v>
      </c>
      <c r="E120" s="68" t="s">
        <v>427</v>
      </c>
      <c r="F120" s="69"/>
      <c r="G120" s="70" t="s">
        <v>434</v>
      </c>
      <c r="H120" s="71" t="s">
        <v>436</v>
      </c>
      <c r="I120" s="68" t="s">
        <v>142</v>
      </c>
      <c r="J120" s="72">
        <v>2013</v>
      </c>
      <c r="K120" s="73">
        <v>1.5</v>
      </c>
      <c r="L120" s="74">
        <v>4</v>
      </c>
      <c r="M120" s="75" t="s">
        <v>520</v>
      </c>
      <c r="N120" s="76"/>
      <c r="O120" s="77"/>
      <c r="P120" s="78" t="s">
        <v>553</v>
      </c>
      <c r="Q120" s="79" t="s">
        <v>922</v>
      </c>
      <c r="R120" s="93" t="s">
        <v>1034</v>
      </c>
      <c r="S120" s="80">
        <f t="shared" si="3"/>
        <v>320</v>
      </c>
      <c r="T120" s="81">
        <v>320</v>
      </c>
      <c r="U120" s="82">
        <v>95</v>
      </c>
      <c r="V120" s="185">
        <f>T120/U120/2</f>
        <v>1.6842105263157894</v>
      </c>
      <c r="W120" s="83"/>
      <c r="X120" s="84">
        <f t="shared" si="4"/>
        <v>0</v>
      </c>
      <c r="Y120" s="85">
        <f t="shared" si="5"/>
        <v>0</v>
      </c>
      <c r="Z120" s="59"/>
      <c r="AA120" s="86"/>
      <c r="AB120" s="87"/>
      <c r="AC120" s="88"/>
      <c r="AD120" s="89"/>
    </row>
    <row r="121" spans="1:30" ht="15.75" customHeight="1" x14ac:dyDescent="0.2">
      <c r="A121" s="64" t="s">
        <v>117</v>
      </c>
      <c r="B121" s="65" t="s">
        <v>118</v>
      </c>
      <c r="C121" s="66" t="s">
        <v>119</v>
      </c>
      <c r="D121" s="67" t="s">
        <v>460</v>
      </c>
      <c r="E121" s="68" t="s">
        <v>461</v>
      </c>
      <c r="F121" s="69" t="s">
        <v>462</v>
      </c>
      <c r="G121" s="70" t="s">
        <v>475</v>
      </c>
      <c r="H121" s="71" t="s">
        <v>476</v>
      </c>
      <c r="I121" s="68" t="s">
        <v>124</v>
      </c>
      <c r="J121" s="72">
        <v>2014</v>
      </c>
      <c r="K121" s="73">
        <v>0.75</v>
      </c>
      <c r="L121" s="74">
        <v>2</v>
      </c>
      <c r="M121" s="75" t="s">
        <v>520</v>
      </c>
      <c r="N121" s="76"/>
      <c r="O121" s="77"/>
      <c r="P121" s="78" t="s">
        <v>967</v>
      </c>
      <c r="Q121" s="79" t="s">
        <v>968</v>
      </c>
      <c r="R121" s="93" t="s">
        <v>1035</v>
      </c>
      <c r="S121" s="80">
        <f t="shared" si="3"/>
        <v>137.5</v>
      </c>
      <c r="T121" s="81">
        <v>165</v>
      </c>
      <c r="U121" s="82" t="s">
        <v>1038</v>
      </c>
      <c r="V121" s="185">
        <f>T121/96</f>
        <v>1.71875</v>
      </c>
      <c r="W121" s="83"/>
      <c r="X121" s="84">
        <f t="shared" si="4"/>
        <v>0</v>
      </c>
      <c r="Y121" s="85">
        <f t="shared" si="5"/>
        <v>0</v>
      </c>
      <c r="Z121" s="59"/>
      <c r="AA121" s="86"/>
      <c r="AB121" s="87"/>
      <c r="AC121" s="88"/>
      <c r="AD121" s="89"/>
    </row>
    <row r="122" spans="1:30" ht="15.75" customHeight="1" x14ac:dyDescent="0.2">
      <c r="A122" s="64" t="s">
        <v>117</v>
      </c>
      <c r="B122" s="65" t="s">
        <v>118</v>
      </c>
      <c r="C122" s="66" t="s">
        <v>119</v>
      </c>
      <c r="D122" s="67" t="s">
        <v>460</v>
      </c>
      <c r="E122" s="68" t="s">
        <v>461</v>
      </c>
      <c r="F122" s="69" t="s">
        <v>462</v>
      </c>
      <c r="G122" s="70" t="s">
        <v>475</v>
      </c>
      <c r="H122" s="71" t="s">
        <v>476</v>
      </c>
      <c r="I122" s="68" t="s">
        <v>124</v>
      </c>
      <c r="J122" s="72">
        <v>2012</v>
      </c>
      <c r="K122" s="73">
        <v>0.75</v>
      </c>
      <c r="L122" s="74">
        <v>1</v>
      </c>
      <c r="M122" s="75" t="s">
        <v>520</v>
      </c>
      <c r="N122" s="76"/>
      <c r="O122" s="77"/>
      <c r="P122" s="78" t="s">
        <v>962</v>
      </c>
      <c r="Q122" s="79" t="s">
        <v>965</v>
      </c>
      <c r="R122" s="93" t="s">
        <v>1035</v>
      </c>
      <c r="S122" s="80">
        <f t="shared" si="3"/>
        <v>137.5</v>
      </c>
      <c r="T122" s="81">
        <v>165</v>
      </c>
      <c r="U122" s="82" t="s">
        <v>1036</v>
      </c>
      <c r="V122" s="185">
        <f>T122/95</f>
        <v>1.736842105263158</v>
      </c>
      <c r="W122" s="83"/>
      <c r="X122" s="84">
        <f t="shared" si="4"/>
        <v>0</v>
      </c>
      <c r="Y122" s="85">
        <f t="shared" si="5"/>
        <v>0</v>
      </c>
      <c r="Z122" s="59"/>
      <c r="AA122" s="86"/>
      <c r="AB122" s="87"/>
      <c r="AC122" s="88"/>
      <c r="AD122" s="89"/>
    </row>
    <row r="123" spans="1:30" ht="15.75" customHeight="1" x14ac:dyDescent="0.2">
      <c r="A123" s="64" t="s">
        <v>117</v>
      </c>
      <c r="B123" s="65" t="s">
        <v>118</v>
      </c>
      <c r="C123" s="66" t="s">
        <v>119</v>
      </c>
      <c r="D123" s="67" t="s">
        <v>188</v>
      </c>
      <c r="E123" s="68" t="s">
        <v>301</v>
      </c>
      <c r="F123" s="69" t="s">
        <v>323</v>
      </c>
      <c r="G123" s="70" t="s">
        <v>324</v>
      </c>
      <c r="H123" s="71" t="s">
        <v>323</v>
      </c>
      <c r="I123" s="68" t="s">
        <v>129</v>
      </c>
      <c r="J123" s="72">
        <v>2012</v>
      </c>
      <c r="K123" s="73">
        <v>0.75</v>
      </c>
      <c r="L123" s="74">
        <v>1</v>
      </c>
      <c r="M123" s="75" t="s">
        <v>520</v>
      </c>
      <c r="N123" s="76"/>
      <c r="O123" s="77"/>
      <c r="P123" s="78" t="s">
        <v>779</v>
      </c>
      <c r="Q123" s="79" t="s">
        <v>780</v>
      </c>
      <c r="R123" s="93" t="s">
        <v>1035</v>
      </c>
      <c r="S123" s="80">
        <f t="shared" si="3"/>
        <v>145.83333333333334</v>
      </c>
      <c r="T123" s="81">
        <v>175</v>
      </c>
      <c r="U123" s="82">
        <v>98</v>
      </c>
      <c r="V123" s="185">
        <f>T123/U123</f>
        <v>1.7857142857142858</v>
      </c>
      <c r="W123" s="83"/>
      <c r="X123" s="84">
        <f t="shared" si="4"/>
        <v>0</v>
      </c>
      <c r="Y123" s="85">
        <f t="shared" si="5"/>
        <v>0</v>
      </c>
      <c r="Z123" s="59"/>
      <c r="AA123" s="86"/>
      <c r="AB123" s="87"/>
      <c r="AC123" s="88"/>
      <c r="AD123" s="89"/>
    </row>
    <row r="124" spans="1:30" ht="15.75" customHeight="1" x14ac:dyDescent="0.2">
      <c r="A124" s="64" t="s">
        <v>266</v>
      </c>
      <c r="B124" s="65" t="s">
        <v>137</v>
      </c>
      <c r="C124" s="66" t="s">
        <v>119</v>
      </c>
      <c r="D124" s="67" t="s">
        <v>188</v>
      </c>
      <c r="E124" s="68" t="s">
        <v>267</v>
      </c>
      <c r="F124" s="69"/>
      <c r="G124" s="70" t="s">
        <v>270</v>
      </c>
      <c r="H124" s="71" t="s">
        <v>271</v>
      </c>
      <c r="I124" s="68" t="s">
        <v>129</v>
      </c>
      <c r="J124" s="72">
        <v>2008</v>
      </c>
      <c r="K124" s="73">
        <v>0.75</v>
      </c>
      <c r="L124" s="74">
        <v>3</v>
      </c>
      <c r="M124" s="75" t="s">
        <v>520</v>
      </c>
      <c r="N124" s="76"/>
      <c r="O124" s="77" t="s">
        <v>525</v>
      </c>
      <c r="P124" s="78" t="s">
        <v>715</v>
      </c>
      <c r="Q124" s="79" t="s">
        <v>716</v>
      </c>
      <c r="R124" s="93" t="s">
        <v>1034</v>
      </c>
      <c r="S124" s="80">
        <f t="shared" si="3"/>
        <v>180</v>
      </c>
      <c r="T124" s="81">
        <v>180</v>
      </c>
      <c r="U124" s="82" t="s">
        <v>1037</v>
      </c>
      <c r="V124" s="185">
        <f>T124/98</f>
        <v>1.8367346938775511</v>
      </c>
      <c r="W124" s="83"/>
      <c r="X124" s="84">
        <f t="shared" si="4"/>
        <v>0</v>
      </c>
      <c r="Y124" s="85">
        <f t="shared" si="5"/>
        <v>0</v>
      </c>
      <c r="Z124" s="59"/>
      <c r="AA124" s="86"/>
      <c r="AB124" s="87"/>
      <c r="AC124" s="88"/>
      <c r="AD124" s="89"/>
    </row>
    <row r="125" spans="1:30" ht="15.75" customHeight="1" x14ac:dyDescent="0.2">
      <c r="A125" s="64" t="s">
        <v>117</v>
      </c>
      <c r="B125" s="65" t="s">
        <v>118</v>
      </c>
      <c r="C125" s="66" t="s">
        <v>119</v>
      </c>
      <c r="D125" s="67" t="s">
        <v>460</v>
      </c>
      <c r="E125" s="68" t="s">
        <v>461</v>
      </c>
      <c r="F125" s="69" t="s">
        <v>462</v>
      </c>
      <c r="G125" s="70" t="s">
        <v>469</v>
      </c>
      <c r="H125" s="71" t="s">
        <v>470</v>
      </c>
      <c r="I125" s="68" t="s">
        <v>131</v>
      </c>
      <c r="J125" s="72">
        <v>2017</v>
      </c>
      <c r="K125" s="73">
        <v>0.75</v>
      </c>
      <c r="L125" s="74">
        <v>1</v>
      </c>
      <c r="M125" s="75" t="s">
        <v>520</v>
      </c>
      <c r="N125" s="76"/>
      <c r="O125" s="77"/>
      <c r="P125" s="78" t="s">
        <v>954</v>
      </c>
      <c r="Q125" s="79" t="s">
        <v>955</v>
      </c>
      <c r="R125" s="93" t="s">
        <v>1035</v>
      </c>
      <c r="S125" s="80">
        <f t="shared" si="3"/>
        <v>150</v>
      </c>
      <c r="T125" s="81">
        <v>180</v>
      </c>
      <c r="U125" s="82">
        <v>97</v>
      </c>
      <c r="V125" s="185">
        <f>T125/U125</f>
        <v>1.8556701030927836</v>
      </c>
      <c r="W125" s="83"/>
      <c r="X125" s="84">
        <f t="shared" si="4"/>
        <v>0</v>
      </c>
      <c r="Y125" s="85">
        <f t="shared" si="5"/>
        <v>0</v>
      </c>
      <c r="Z125" s="59"/>
      <c r="AA125" s="86"/>
      <c r="AB125" s="87"/>
      <c r="AC125" s="88"/>
      <c r="AD125" s="89"/>
    </row>
    <row r="126" spans="1:30" ht="15.75" customHeight="1" x14ac:dyDescent="0.2">
      <c r="A126" s="64" t="s">
        <v>117</v>
      </c>
      <c r="B126" s="65" t="s">
        <v>118</v>
      </c>
      <c r="C126" s="66" t="s">
        <v>119</v>
      </c>
      <c r="D126" s="67" t="s">
        <v>333</v>
      </c>
      <c r="E126" s="68" t="s">
        <v>355</v>
      </c>
      <c r="F126" s="69"/>
      <c r="G126" s="70" t="s">
        <v>370</v>
      </c>
      <c r="H126" s="71" t="s">
        <v>371</v>
      </c>
      <c r="I126" s="68" t="s">
        <v>129</v>
      </c>
      <c r="J126" s="72">
        <v>2015</v>
      </c>
      <c r="K126" s="73">
        <v>0.75</v>
      </c>
      <c r="L126" s="74">
        <v>1</v>
      </c>
      <c r="M126" s="75" t="s">
        <v>520</v>
      </c>
      <c r="N126" s="76"/>
      <c r="O126" s="77"/>
      <c r="P126" s="78" t="s">
        <v>832</v>
      </c>
      <c r="Q126" s="79" t="s">
        <v>833</v>
      </c>
      <c r="R126" s="93" t="s">
        <v>1034</v>
      </c>
      <c r="S126" s="80">
        <f t="shared" si="3"/>
        <v>180</v>
      </c>
      <c r="T126" s="81">
        <v>180</v>
      </c>
      <c r="U126" s="82">
        <v>96</v>
      </c>
      <c r="V126" s="185">
        <f>T126/U126</f>
        <v>1.875</v>
      </c>
      <c r="W126" s="83"/>
      <c r="X126" s="84">
        <f t="shared" si="4"/>
        <v>0</v>
      </c>
      <c r="Y126" s="85">
        <f t="shared" si="5"/>
        <v>0</v>
      </c>
      <c r="Z126" s="59"/>
      <c r="AA126" s="86"/>
      <c r="AB126" s="87"/>
      <c r="AC126" s="88"/>
      <c r="AD126" s="89"/>
    </row>
    <row r="127" spans="1:30" ht="15.75" customHeight="1" x14ac:dyDescent="0.2">
      <c r="A127" s="64" t="s">
        <v>117</v>
      </c>
      <c r="B127" s="65" t="s">
        <v>118</v>
      </c>
      <c r="C127" s="66" t="s">
        <v>119</v>
      </c>
      <c r="D127" s="67" t="s">
        <v>444</v>
      </c>
      <c r="E127" s="68" t="s">
        <v>445</v>
      </c>
      <c r="F127" s="69"/>
      <c r="G127" s="70" t="s">
        <v>446</v>
      </c>
      <c r="H127" s="71" t="s">
        <v>136</v>
      </c>
      <c r="I127" s="68" t="s">
        <v>136</v>
      </c>
      <c r="J127" s="72">
        <v>2020</v>
      </c>
      <c r="K127" s="73">
        <v>0.75</v>
      </c>
      <c r="L127" s="74">
        <v>3</v>
      </c>
      <c r="M127" s="75" t="s">
        <v>520</v>
      </c>
      <c r="N127" s="76"/>
      <c r="O127" s="77"/>
      <c r="P127" s="78" t="s">
        <v>931</v>
      </c>
      <c r="Q127" s="79" t="s">
        <v>935</v>
      </c>
      <c r="R127" s="93" t="s">
        <v>1035</v>
      </c>
      <c r="S127" s="80">
        <f t="shared" si="3"/>
        <v>150</v>
      </c>
      <c r="T127" s="81">
        <v>180</v>
      </c>
      <c r="U127" s="82" t="s">
        <v>1038</v>
      </c>
      <c r="V127" s="185">
        <f>T127/96</f>
        <v>1.875</v>
      </c>
      <c r="W127" s="83"/>
      <c r="X127" s="84">
        <f t="shared" si="4"/>
        <v>0</v>
      </c>
      <c r="Y127" s="85">
        <f t="shared" si="5"/>
        <v>0</v>
      </c>
      <c r="Z127" s="59"/>
      <c r="AA127" s="86"/>
      <c r="AB127" s="87"/>
      <c r="AC127" s="88"/>
      <c r="AD127" s="89"/>
    </row>
    <row r="128" spans="1:30" ht="15.75" customHeight="1" x14ac:dyDescent="0.2">
      <c r="A128" s="64" t="s">
        <v>117</v>
      </c>
      <c r="B128" s="65" t="s">
        <v>118</v>
      </c>
      <c r="C128" s="66" t="s">
        <v>119</v>
      </c>
      <c r="D128" s="67" t="s">
        <v>460</v>
      </c>
      <c r="E128" s="68" t="s">
        <v>461</v>
      </c>
      <c r="F128" s="69" t="s">
        <v>462</v>
      </c>
      <c r="G128" s="70" t="s">
        <v>475</v>
      </c>
      <c r="H128" s="71" t="s">
        <v>476</v>
      </c>
      <c r="I128" s="68" t="s">
        <v>124</v>
      </c>
      <c r="J128" s="72">
        <v>2013</v>
      </c>
      <c r="K128" s="73">
        <v>0.75</v>
      </c>
      <c r="L128" s="74">
        <v>11</v>
      </c>
      <c r="M128" s="75" t="s">
        <v>520</v>
      </c>
      <c r="N128" s="76"/>
      <c r="O128" s="77"/>
      <c r="P128" s="78" t="s">
        <v>964</v>
      </c>
      <c r="Q128" s="79" t="s">
        <v>966</v>
      </c>
      <c r="R128" s="93" t="s">
        <v>1035</v>
      </c>
      <c r="S128" s="80">
        <f t="shared" si="3"/>
        <v>150</v>
      </c>
      <c r="T128" s="81">
        <v>180</v>
      </c>
      <c r="U128" s="82">
        <v>96</v>
      </c>
      <c r="V128" s="185">
        <f>T128/U128</f>
        <v>1.875</v>
      </c>
      <c r="W128" s="83"/>
      <c r="X128" s="84">
        <f t="shared" si="4"/>
        <v>0</v>
      </c>
      <c r="Y128" s="85">
        <f t="shared" si="5"/>
        <v>0</v>
      </c>
      <c r="Z128" s="59"/>
      <c r="AA128" s="86"/>
      <c r="AB128" s="87"/>
      <c r="AC128" s="88"/>
      <c r="AD128" s="89"/>
    </row>
    <row r="129" spans="1:30" ht="15.75" customHeight="1" x14ac:dyDescent="0.2">
      <c r="A129" s="64" t="s">
        <v>117</v>
      </c>
      <c r="B129" s="65" t="s">
        <v>118</v>
      </c>
      <c r="C129" s="66" t="s">
        <v>119</v>
      </c>
      <c r="D129" s="67" t="s">
        <v>444</v>
      </c>
      <c r="E129" s="68" t="s">
        <v>445</v>
      </c>
      <c r="F129" s="69"/>
      <c r="G129" s="70" t="s">
        <v>446</v>
      </c>
      <c r="H129" s="71" t="s">
        <v>136</v>
      </c>
      <c r="I129" s="68" t="s">
        <v>136</v>
      </c>
      <c r="J129" s="72">
        <v>2018</v>
      </c>
      <c r="K129" s="73">
        <v>0.75</v>
      </c>
      <c r="L129" s="74">
        <v>3</v>
      </c>
      <c r="M129" s="75" t="s">
        <v>520</v>
      </c>
      <c r="N129" s="76"/>
      <c r="O129" s="77"/>
      <c r="P129" s="78" t="s">
        <v>933</v>
      </c>
      <c r="Q129" s="79" t="s">
        <v>934</v>
      </c>
      <c r="R129" s="93" t="s">
        <v>1035</v>
      </c>
      <c r="S129" s="80">
        <f t="shared" si="3"/>
        <v>150</v>
      </c>
      <c r="T129" s="81">
        <v>180</v>
      </c>
      <c r="U129" s="82">
        <v>95</v>
      </c>
      <c r="V129" s="185">
        <f>T129/U129</f>
        <v>1.8947368421052631</v>
      </c>
      <c r="W129" s="83"/>
      <c r="X129" s="84">
        <f t="shared" si="4"/>
        <v>0</v>
      </c>
      <c r="Y129" s="85">
        <f t="shared" si="5"/>
        <v>0</v>
      </c>
      <c r="Z129" s="59"/>
      <c r="AA129" s="86"/>
      <c r="AB129" s="87"/>
      <c r="AC129" s="88"/>
      <c r="AD129" s="89"/>
    </row>
    <row r="130" spans="1:30" ht="15.75" customHeight="1" x14ac:dyDescent="0.2">
      <c r="A130" s="64" t="s">
        <v>117</v>
      </c>
      <c r="B130" s="65" t="s">
        <v>118</v>
      </c>
      <c r="C130" s="66" t="s">
        <v>119</v>
      </c>
      <c r="D130" s="67" t="s">
        <v>447</v>
      </c>
      <c r="E130" s="68" t="s">
        <v>448</v>
      </c>
      <c r="F130" s="69"/>
      <c r="G130" s="70" t="s">
        <v>453</v>
      </c>
      <c r="H130" s="71" t="s">
        <v>454</v>
      </c>
      <c r="I130" s="68" t="s">
        <v>129</v>
      </c>
      <c r="J130" s="72">
        <v>2016</v>
      </c>
      <c r="K130" s="73">
        <v>0.75</v>
      </c>
      <c r="L130" s="74">
        <v>5</v>
      </c>
      <c r="M130" s="75">
        <v>-1</v>
      </c>
      <c r="N130" s="76"/>
      <c r="O130" s="77"/>
      <c r="P130" s="78" t="s">
        <v>943</v>
      </c>
      <c r="Q130" s="79" t="s">
        <v>944</v>
      </c>
      <c r="R130" s="93" t="s">
        <v>1034</v>
      </c>
      <c r="S130" s="80">
        <f t="shared" si="3"/>
        <v>190</v>
      </c>
      <c r="T130" s="81">
        <v>190</v>
      </c>
      <c r="U130" s="82">
        <v>98</v>
      </c>
      <c r="V130" s="185">
        <f>T130/U130</f>
        <v>1.9387755102040816</v>
      </c>
      <c r="W130" s="83"/>
      <c r="X130" s="84">
        <f t="shared" si="4"/>
        <v>0</v>
      </c>
      <c r="Y130" s="85">
        <f t="shared" si="5"/>
        <v>0</v>
      </c>
      <c r="Z130" s="59"/>
      <c r="AA130" s="86"/>
      <c r="AB130" s="87"/>
      <c r="AC130" s="88"/>
      <c r="AD130" s="89"/>
    </row>
    <row r="131" spans="1:30" ht="15.75" customHeight="1" x14ac:dyDescent="0.2">
      <c r="A131" s="64" t="s">
        <v>117</v>
      </c>
      <c r="B131" s="65" t="s">
        <v>118</v>
      </c>
      <c r="C131" s="66" t="s">
        <v>119</v>
      </c>
      <c r="D131" s="67" t="s">
        <v>460</v>
      </c>
      <c r="E131" s="68" t="s">
        <v>461</v>
      </c>
      <c r="F131" s="69" t="s">
        <v>462</v>
      </c>
      <c r="G131" s="70" t="s">
        <v>485</v>
      </c>
      <c r="H131" s="71" t="s">
        <v>486</v>
      </c>
      <c r="I131" s="68" t="s">
        <v>124</v>
      </c>
      <c r="J131" s="72">
        <v>2017</v>
      </c>
      <c r="K131" s="73">
        <v>0.75</v>
      </c>
      <c r="L131" s="74">
        <v>6</v>
      </c>
      <c r="M131" s="75" t="s">
        <v>520</v>
      </c>
      <c r="N131" s="76"/>
      <c r="O131" s="77"/>
      <c r="P131" s="78" t="s">
        <v>982</v>
      </c>
      <c r="Q131" s="79" t="s">
        <v>988</v>
      </c>
      <c r="R131" s="93" t="s">
        <v>1035</v>
      </c>
      <c r="S131" s="80">
        <f t="shared" si="3"/>
        <v>158.33333333333334</v>
      </c>
      <c r="T131" s="81">
        <v>190</v>
      </c>
      <c r="U131" s="82" t="s">
        <v>1039</v>
      </c>
      <c r="V131" s="185">
        <f>T131/97</f>
        <v>1.9587628865979381</v>
      </c>
      <c r="W131" s="83"/>
      <c r="X131" s="84">
        <f t="shared" si="4"/>
        <v>0</v>
      </c>
      <c r="Y131" s="85">
        <f t="shared" si="5"/>
        <v>0</v>
      </c>
      <c r="Z131" s="59"/>
      <c r="AA131" s="86"/>
      <c r="AB131" s="87"/>
      <c r="AC131" s="88"/>
      <c r="AD131" s="89"/>
    </row>
    <row r="132" spans="1:30" ht="15.75" customHeight="1" x14ac:dyDescent="0.2">
      <c r="A132" s="64" t="s">
        <v>117</v>
      </c>
      <c r="B132" s="65" t="s">
        <v>118</v>
      </c>
      <c r="C132" s="66" t="s">
        <v>119</v>
      </c>
      <c r="D132" s="67" t="s">
        <v>460</v>
      </c>
      <c r="E132" s="68" t="s">
        <v>461</v>
      </c>
      <c r="F132" s="69" t="s">
        <v>462</v>
      </c>
      <c r="G132" s="70" t="s">
        <v>475</v>
      </c>
      <c r="H132" s="71" t="s">
        <v>476</v>
      </c>
      <c r="I132" s="68" t="s">
        <v>124</v>
      </c>
      <c r="J132" s="72">
        <v>2009</v>
      </c>
      <c r="K132" s="73">
        <v>0.75</v>
      </c>
      <c r="L132" s="74">
        <v>1</v>
      </c>
      <c r="M132" s="75" t="s">
        <v>520</v>
      </c>
      <c r="N132" s="76"/>
      <c r="O132" s="77"/>
      <c r="P132" s="78" t="s">
        <v>962</v>
      </c>
      <c r="Q132" s="79" t="s">
        <v>963</v>
      </c>
      <c r="R132" s="93" t="s">
        <v>1035</v>
      </c>
      <c r="S132" s="80">
        <f t="shared" si="3"/>
        <v>158.33000000000001</v>
      </c>
      <c r="T132" s="81">
        <v>189.99600000000001</v>
      </c>
      <c r="U132" s="82" t="s">
        <v>1038</v>
      </c>
      <c r="V132" s="185">
        <f>T132/96</f>
        <v>1.979125</v>
      </c>
      <c r="W132" s="83"/>
      <c r="X132" s="84">
        <f t="shared" si="4"/>
        <v>0</v>
      </c>
      <c r="Y132" s="85">
        <f t="shared" si="5"/>
        <v>0</v>
      </c>
      <c r="Z132" s="59"/>
      <c r="AA132" s="86"/>
      <c r="AB132" s="87"/>
      <c r="AC132" s="88"/>
      <c r="AD132" s="89"/>
    </row>
    <row r="133" spans="1:30" ht="15.75" customHeight="1" x14ac:dyDescent="0.2">
      <c r="A133" s="64" t="s">
        <v>117</v>
      </c>
      <c r="B133" s="65" t="s">
        <v>137</v>
      </c>
      <c r="C133" s="66" t="s">
        <v>119</v>
      </c>
      <c r="D133" s="67" t="s">
        <v>444</v>
      </c>
      <c r="E133" s="68" t="s">
        <v>445</v>
      </c>
      <c r="F133" s="69"/>
      <c r="G133" s="70" t="s">
        <v>446</v>
      </c>
      <c r="H133" s="71" t="s">
        <v>142</v>
      </c>
      <c r="I133" s="68" t="s">
        <v>142</v>
      </c>
      <c r="J133" s="72">
        <v>2020</v>
      </c>
      <c r="K133" s="73">
        <v>0.75</v>
      </c>
      <c r="L133" s="74">
        <v>2</v>
      </c>
      <c r="M133" s="75" t="s">
        <v>520</v>
      </c>
      <c r="N133" s="76"/>
      <c r="O133" s="77"/>
      <c r="P133" s="78" t="s">
        <v>937</v>
      </c>
      <c r="Q133" s="79" t="s">
        <v>938</v>
      </c>
      <c r="R133" s="93" t="s">
        <v>1035</v>
      </c>
      <c r="S133" s="80">
        <f t="shared" si="3"/>
        <v>158.33333333333334</v>
      </c>
      <c r="T133" s="81">
        <v>190</v>
      </c>
      <c r="U133" s="82">
        <v>96</v>
      </c>
      <c r="V133" s="185">
        <f>T133/U133</f>
        <v>1.9791666666666667</v>
      </c>
      <c r="W133" s="83"/>
      <c r="X133" s="84">
        <f t="shared" si="4"/>
        <v>0</v>
      </c>
      <c r="Y133" s="85">
        <f t="shared" si="5"/>
        <v>0</v>
      </c>
      <c r="Z133" s="59"/>
      <c r="AA133" s="86"/>
      <c r="AB133" s="87"/>
      <c r="AC133" s="88"/>
      <c r="AD133" s="89"/>
    </row>
    <row r="134" spans="1:30" ht="15.75" customHeight="1" x14ac:dyDescent="0.2">
      <c r="A134" s="64" t="s">
        <v>117</v>
      </c>
      <c r="B134" s="65" t="s">
        <v>118</v>
      </c>
      <c r="C134" s="66" t="s">
        <v>119</v>
      </c>
      <c r="D134" s="67" t="s">
        <v>188</v>
      </c>
      <c r="E134" s="68" t="s">
        <v>42</v>
      </c>
      <c r="F134" s="69" t="s">
        <v>208</v>
      </c>
      <c r="G134" s="70" t="s">
        <v>211</v>
      </c>
      <c r="H134" s="71" t="s">
        <v>212</v>
      </c>
      <c r="I134" s="68" t="s">
        <v>129</v>
      </c>
      <c r="J134" s="72">
        <v>2016</v>
      </c>
      <c r="K134" s="73">
        <v>0.75</v>
      </c>
      <c r="L134" s="74">
        <v>1</v>
      </c>
      <c r="M134" s="75" t="s">
        <v>520</v>
      </c>
      <c r="N134" s="76"/>
      <c r="O134" s="77"/>
      <c r="P134" s="78" t="s">
        <v>651</v>
      </c>
      <c r="Q134" s="79" t="s">
        <v>652</v>
      </c>
      <c r="R134" s="93" t="s">
        <v>1034</v>
      </c>
      <c r="S134" s="80">
        <f t="shared" si="3"/>
        <v>190</v>
      </c>
      <c r="T134" s="81">
        <v>190</v>
      </c>
      <c r="U134" s="82">
        <v>95</v>
      </c>
      <c r="V134" s="185">
        <f>T134/U134</f>
        <v>2</v>
      </c>
      <c r="W134" s="83"/>
      <c r="X134" s="84">
        <f t="shared" si="4"/>
        <v>0</v>
      </c>
      <c r="Y134" s="85">
        <f t="shared" si="5"/>
        <v>0</v>
      </c>
      <c r="Z134" s="59"/>
      <c r="AA134" s="86"/>
      <c r="AB134" s="87"/>
      <c r="AC134" s="88"/>
      <c r="AD134" s="89"/>
    </row>
    <row r="135" spans="1:30" ht="15.75" customHeight="1" x14ac:dyDescent="0.2">
      <c r="A135" s="64" t="s">
        <v>117</v>
      </c>
      <c r="B135" s="65" t="s">
        <v>118</v>
      </c>
      <c r="C135" s="66" t="s">
        <v>119</v>
      </c>
      <c r="D135" s="67" t="s">
        <v>188</v>
      </c>
      <c r="E135" s="68" t="s">
        <v>295</v>
      </c>
      <c r="F135" s="69"/>
      <c r="G135" s="70" t="s">
        <v>296</v>
      </c>
      <c r="H135" s="71" t="s">
        <v>296</v>
      </c>
      <c r="I135" s="68" t="s">
        <v>129</v>
      </c>
      <c r="J135" s="72">
        <v>1985</v>
      </c>
      <c r="K135" s="73">
        <v>0.75</v>
      </c>
      <c r="L135" s="74">
        <v>6</v>
      </c>
      <c r="M135" s="75" t="s">
        <v>520</v>
      </c>
      <c r="N135" s="76"/>
      <c r="O135" s="77"/>
      <c r="P135" s="78" t="s">
        <v>628</v>
      </c>
      <c r="Q135" s="79" t="s">
        <v>736</v>
      </c>
      <c r="R135" s="93" t="s">
        <v>1034</v>
      </c>
      <c r="S135" s="80">
        <f t="shared" si="3"/>
        <v>200</v>
      </c>
      <c r="T135" s="81">
        <v>200</v>
      </c>
      <c r="U135" s="82">
        <v>95</v>
      </c>
      <c r="V135" s="185">
        <f>T135/U135</f>
        <v>2.1052631578947367</v>
      </c>
      <c r="W135" s="83"/>
      <c r="X135" s="84">
        <f t="shared" si="4"/>
        <v>0</v>
      </c>
      <c r="Y135" s="85">
        <f t="shared" si="5"/>
        <v>0</v>
      </c>
      <c r="Z135" s="59"/>
      <c r="AA135" s="86"/>
      <c r="AB135" s="87"/>
      <c r="AC135" s="88"/>
      <c r="AD135" s="89"/>
    </row>
    <row r="136" spans="1:30" ht="15.75" customHeight="1" x14ac:dyDescent="0.2">
      <c r="A136" s="64" t="s">
        <v>117</v>
      </c>
      <c r="B136" s="65" t="s">
        <v>137</v>
      </c>
      <c r="C136" s="66" t="s">
        <v>119</v>
      </c>
      <c r="D136" s="67" t="s">
        <v>444</v>
      </c>
      <c r="E136" s="68" t="s">
        <v>445</v>
      </c>
      <c r="F136" s="69"/>
      <c r="G136" s="70" t="s">
        <v>446</v>
      </c>
      <c r="H136" s="71" t="s">
        <v>142</v>
      </c>
      <c r="I136" s="68" t="s">
        <v>142</v>
      </c>
      <c r="J136" s="72">
        <v>2018</v>
      </c>
      <c r="K136" s="73">
        <v>0.75</v>
      </c>
      <c r="L136" s="74">
        <v>3</v>
      </c>
      <c r="M136" s="75" t="s">
        <v>520</v>
      </c>
      <c r="N136" s="76"/>
      <c r="O136" s="77"/>
      <c r="P136" s="78" t="s">
        <v>933</v>
      </c>
      <c r="Q136" s="79" t="s">
        <v>936</v>
      </c>
      <c r="R136" s="93" t="s">
        <v>1035</v>
      </c>
      <c r="S136" s="80">
        <f t="shared" si="3"/>
        <v>166.66666666666669</v>
      </c>
      <c r="T136" s="81">
        <v>200</v>
      </c>
      <c r="U136" s="82">
        <v>95</v>
      </c>
      <c r="V136" s="185">
        <f>T136/U136</f>
        <v>2.1052631578947367</v>
      </c>
      <c r="W136" s="83"/>
      <c r="X136" s="84">
        <f t="shared" si="4"/>
        <v>0</v>
      </c>
      <c r="Y136" s="85">
        <f t="shared" si="5"/>
        <v>0</v>
      </c>
      <c r="Z136" s="59"/>
      <c r="AA136" s="86"/>
      <c r="AB136" s="87"/>
      <c r="AC136" s="88"/>
      <c r="AD136" s="89"/>
    </row>
    <row r="137" spans="1:30" ht="15.75" customHeight="1" x14ac:dyDescent="0.2">
      <c r="A137" s="64" t="s">
        <v>117</v>
      </c>
      <c r="B137" s="65" t="s">
        <v>118</v>
      </c>
      <c r="C137" s="66" t="s">
        <v>119</v>
      </c>
      <c r="D137" s="67" t="s">
        <v>460</v>
      </c>
      <c r="E137" s="68" t="s">
        <v>461</v>
      </c>
      <c r="F137" s="69" t="s">
        <v>462</v>
      </c>
      <c r="G137" s="70" t="s">
        <v>467</v>
      </c>
      <c r="H137" s="71" t="s">
        <v>468</v>
      </c>
      <c r="I137" s="68" t="s">
        <v>124</v>
      </c>
      <c r="J137" s="72">
        <v>2012</v>
      </c>
      <c r="K137" s="73">
        <v>1.5</v>
      </c>
      <c r="L137" s="74">
        <v>11</v>
      </c>
      <c r="M137" s="75" t="s">
        <v>520</v>
      </c>
      <c r="N137" s="76"/>
      <c r="O137" s="77"/>
      <c r="P137" s="78" t="s">
        <v>604</v>
      </c>
      <c r="Q137" s="79" t="s">
        <v>953</v>
      </c>
      <c r="R137" s="93" t="s">
        <v>1035</v>
      </c>
      <c r="S137" s="80">
        <f t="shared" si="3"/>
        <v>350</v>
      </c>
      <c r="T137" s="81">
        <v>420</v>
      </c>
      <c r="U137" s="82">
        <v>96</v>
      </c>
      <c r="V137" s="185">
        <f>T137/U137/2</f>
        <v>2.1875</v>
      </c>
      <c r="W137" s="83"/>
      <c r="X137" s="84">
        <f t="shared" si="4"/>
        <v>0</v>
      </c>
      <c r="Y137" s="85">
        <f t="shared" si="5"/>
        <v>0</v>
      </c>
      <c r="Z137" s="59"/>
      <c r="AA137" s="86"/>
      <c r="AB137" s="87"/>
      <c r="AC137" s="88"/>
      <c r="AD137" s="89"/>
    </row>
    <row r="138" spans="1:30" ht="15.75" customHeight="1" x14ac:dyDescent="0.2">
      <c r="A138" s="64" t="s">
        <v>117</v>
      </c>
      <c r="B138" s="65" t="s">
        <v>118</v>
      </c>
      <c r="C138" s="66" t="s">
        <v>119</v>
      </c>
      <c r="D138" s="67" t="s">
        <v>333</v>
      </c>
      <c r="E138" s="68" t="s">
        <v>355</v>
      </c>
      <c r="F138" s="69"/>
      <c r="G138" s="70" t="s">
        <v>357</v>
      </c>
      <c r="H138" s="71" t="s">
        <v>358</v>
      </c>
      <c r="I138" s="68" t="s">
        <v>359</v>
      </c>
      <c r="J138" s="72">
        <v>2016</v>
      </c>
      <c r="K138" s="73">
        <v>0.75</v>
      </c>
      <c r="L138" s="74">
        <v>10</v>
      </c>
      <c r="M138" s="75" t="s">
        <v>520</v>
      </c>
      <c r="N138" s="76"/>
      <c r="O138" s="77"/>
      <c r="P138" s="78" t="s">
        <v>830</v>
      </c>
      <c r="Q138" s="79" t="s">
        <v>831</v>
      </c>
      <c r="R138" s="93" t="s">
        <v>1034</v>
      </c>
      <c r="S138" s="80">
        <f t="shared" si="3"/>
        <v>220</v>
      </c>
      <c r="T138" s="81">
        <v>220</v>
      </c>
      <c r="U138" s="82">
        <v>100</v>
      </c>
      <c r="V138" s="185">
        <f>T138/U138</f>
        <v>2.2000000000000002</v>
      </c>
      <c r="W138" s="83"/>
      <c r="X138" s="84">
        <f t="shared" si="4"/>
        <v>0</v>
      </c>
      <c r="Y138" s="85">
        <f t="shared" si="5"/>
        <v>0</v>
      </c>
      <c r="Z138" s="59"/>
      <c r="AA138" s="86"/>
      <c r="AB138" s="87"/>
      <c r="AC138" s="88"/>
      <c r="AD138" s="89"/>
    </row>
    <row r="139" spans="1:30" ht="15.75" customHeight="1" x14ac:dyDescent="0.2">
      <c r="A139" s="64" t="s">
        <v>117</v>
      </c>
      <c r="B139" s="65" t="s">
        <v>137</v>
      </c>
      <c r="C139" s="66" t="s">
        <v>138</v>
      </c>
      <c r="D139" s="67" t="s">
        <v>188</v>
      </c>
      <c r="E139" s="68" t="s">
        <v>297</v>
      </c>
      <c r="F139" s="69"/>
      <c r="G139" s="70" t="s">
        <v>298</v>
      </c>
      <c r="H139" s="71" t="s">
        <v>299</v>
      </c>
      <c r="I139" s="68" t="s">
        <v>300</v>
      </c>
      <c r="J139" s="72">
        <v>1989</v>
      </c>
      <c r="K139" s="73">
        <v>0.75</v>
      </c>
      <c r="L139" s="74">
        <v>1</v>
      </c>
      <c r="M139" s="75"/>
      <c r="N139" s="76"/>
      <c r="O139" s="77"/>
      <c r="P139" s="78" t="s">
        <v>737</v>
      </c>
      <c r="Q139" s="79" t="s">
        <v>738</v>
      </c>
      <c r="R139" s="93" t="s">
        <v>1035</v>
      </c>
      <c r="S139" s="80">
        <f t="shared" si="3"/>
        <v>187.5</v>
      </c>
      <c r="T139" s="81">
        <v>225</v>
      </c>
      <c r="U139" s="82">
        <v>99</v>
      </c>
      <c r="V139" s="185">
        <f>T139/U139</f>
        <v>2.2727272727272729</v>
      </c>
      <c r="W139" s="83"/>
      <c r="X139" s="84">
        <f t="shared" si="4"/>
        <v>0</v>
      </c>
      <c r="Y139" s="85">
        <f t="shared" si="5"/>
        <v>0</v>
      </c>
      <c r="Z139" s="59"/>
      <c r="AA139" s="86"/>
      <c r="AB139" s="87"/>
      <c r="AC139" s="88"/>
      <c r="AD139" s="89"/>
    </row>
    <row r="140" spans="1:30" ht="15.75" customHeight="1" x14ac:dyDescent="0.2">
      <c r="A140" s="64" t="s">
        <v>266</v>
      </c>
      <c r="B140" s="65" t="s">
        <v>137</v>
      </c>
      <c r="C140" s="66" t="s">
        <v>119</v>
      </c>
      <c r="D140" s="67" t="s">
        <v>188</v>
      </c>
      <c r="E140" s="68" t="s">
        <v>267</v>
      </c>
      <c r="F140" s="69"/>
      <c r="G140" s="70" t="s">
        <v>283</v>
      </c>
      <c r="H140" s="71" t="s">
        <v>284</v>
      </c>
      <c r="I140" s="68" t="s">
        <v>129</v>
      </c>
      <c r="J140" s="72">
        <v>2009</v>
      </c>
      <c r="K140" s="73">
        <v>0.75</v>
      </c>
      <c r="L140" s="74">
        <v>1</v>
      </c>
      <c r="M140" s="75" t="s">
        <v>520</v>
      </c>
      <c r="N140" s="76"/>
      <c r="O140" s="77"/>
      <c r="P140" s="78" t="s">
        <v>722</v>
      </c>
      <c r="Q140" s="79" t="s">
        <v>728</v>
      </c>
      <c r="R140" s="93" t="s">
        <v>1034</v>
      </c>
      <c r="S140" s="80">
        <f t="shared" si="3"/>
        <v>220</v>
      </c>
      <c r="T140" s="81">
        <v>220</v>
      </c>
      <c r="U140" s="82">
        <v>96</v>
      </c>
      <c r="V140" s="185">
        <f>T140/U140</f>
        <v>2.2916666666666665</v>
      </c>
      <c r="W140" s="83"/>
      <c r="X140" s="84">
        <f t="shared" si="4"/>
        <v>0</v>
      </c>
      <c r="Y140" s="85">
        <f t="shared" si="5"/>
        <v>0</v>
      </c>
      <c r="Z140" s="59"/>
      <c r="AA140" s="86"/>
      <c r="AB140" s="87"/>
      <c r="AC140" s="88"/>
      <c r="AD140" s="89"/>
    </row>
    <row r="141" spans="1:30" ht="15.75" customHeight="1" x14ac:dyDescent="0.2">
      <c r="A141" s="64" t="s">
        <v>117</v>
      </c>
      <c r="B141" s="65" t="s">
        <v>137</v>
      </c>
      <c r="C141" s="66" t="s">
        <v>119</v>
      </c>
      <c r="D141" s="67" t="s">
        <v>132</v>
      </c>
      <c r="E141" s="68" t="s">
        <v>157</v>
      </c>
      <c r="F141" s="69"/>
      <c r="G141" s="70" t="s">
        <v>163</v>
      </c>
      <c r="H141" s="71" t="s">
        <v>164</v>
      </c>
      <c r="I141" s="68" t="s">
        <v>142</v>
      </c>
      <c r="J141" s="72">
        <v>2018</v>
      </c>
      <c r="K141" s="73">
        <v>1.5</v>
      </c>
      <c r="L141" s="74">
        <v>1</v>
      </c>
      <c r="M141" s="75" t="s">
        <v>520</v>
      </c>
      <c r="N141" s="76"/>
      <c r="O141" s="77"/>
      <c r="P141" s="78" t="s">
        <v>585</v>
      </c>
      <c r="Q141" s="79" t="s">
        <v>594</v>
      </c>
      <c r="R141" s="93" t="s">
        <v>1034</v>
      </c>
      <c r="S141" s="80">
        <f t="shared" si="3"/>
        <v>450</v>
      </c>
      <c r="T141" s="81">
        <v>450</v>
      </c>
      <c r="U141" s="82" t="s">
        <v>1039</v>
      </c>
      <c r="V141" s="185">
        <f>T141/97/2</f>
        <v>2.3195876288659796</v>
      </c>
      <c r="W141" s="83"/>
      <c r="X141" s="84">
        <f t="shared" si="4"/>
        <v>0</v>
      </c>
      <c r="Y141" s="85">
        <f t="shared" si="5"/>
        <v>0</v>
      </c>
      <c r="Z141" s="59"/>
      <c r="AA141" s="86"/>
      <c r="AB141" s="87"/>
      <c r="AC141" s="88"/>
      <c r="AD141" s="89"/>
    </row>
    <row r="142" spans="1:30" ht="15.75" customHeight="1" x14ac:dyDescent="0.2">
      <c r="A142" s="64" t="s">
        <v>117</v>
      </c>
      <c r="B142" s="65" t="s">
        <v>118</v>
      </c>
      <c r="C142" s="66" t="s">
        <v>119</v>
      </c>
      <c r="D142" s="67" t="s">
        <v>188</v>
      </c>
      <c r="E142" s="68" t="s">
        <v>301</v>
      </c>
      <c r="F142" s="69" t="s">
        <v>302</v>
      </c>
      <c r="G142" s="70" t="s">
        <v>320</v>
      </c>
      <c r="H142" s="71" t="s">
        <v>321</v>
      </c>
      <c r="I142" s="68" t="s">
        <v>129</v>
      </c>
      <c r="J142" s="72">
        <v>2000</v>
      </c>
      <c r="K142" s="73">
        <v>0.75</v>
      </c>
      <c r="L142" s="74">
        <v>1</v>
      </c>
      <c r="M142" s="75">
        <v>-0.5</v>
      </c>
      <c r="N142" s="76"/>
      <c r="O142" s="77"/>
      <c r="P142" s="78" t="s">
        <v>775</v>
      </c>
      <c r="Q142" s="79" t="s">
        <v>776</v>
      </c>
      <c r="R142" s="93" t="s">
        <v>1034</v>
      </c>
      <c r="S142" s="80">
        <f t="shared" si="3"/>
        <v>230</v>
      </c>
      <c r="T142" s="81">
        <v>230</v>
      </c>
      <c r="U142" s="82">
        <v>99</v>
      </c>
      <c r="V142" s="185">
        <f>T142/U142</f>
        <v>2.3232323232323231</v>
      </c>
      <c r="W142" s="83"/>
      <c r="X142" s="84">
        <f t="shared" si="4"/>
        <v>0</v>
      </c>
      <c r="Y142" s="85">
        <f t="shared" si="5"/>
        <v>0</v>
      </c>
      <c r="Z142" s="59"/>
      <c r="AA142" s="86"/>
      <c r="AB142" s="87"/>
      <c r="AC142" s="88"/>
      <c r="AD142" s="89"/>
    </row>
    <row r="143" spans="1:30" ht="15.75" customHeight="1" x14ac:dyDescent="0.2">
      <c r="A143" s="64" t="s">
        <v>117</v>
      </c>
      <c r="B143" s="65" t="s">
        <v>118</v>
      </c>
      <c r="C143" s="66" t="s">
        <v>119</v>
      </c>
      <c r="D143" s="67" t="s">
        <v>188</v>
      </c>
      <c r="E143" s="68" t="s">
        <v>42</v>
      </c>
      <c r="F143" s="69" t="s">
        <v>219</v>
      </c>
      <c r="G143" s="70" t="s">
        <v>220</v>
      </c>
      <c r="H143" s="71" t="s">
        <v>221</v>
      </c>
      <c r="I143" s="68" t="s">
        <v>129</v>
      </c>
      <c r="J143" s="72">
        <v>2006</v>
      </c>
      <c r="K143" s="73">
        <v>1.5</v>
      </c>
      <c r="L143" s="74">
        <v>2</v>
      </c>
      <c r="M143" s="75" t="s">
        <v>520</v>
      </c>
      <c r="N143" s="76"/>
      <c r="O143" s="77"/>
      <c r="P143" s="78" t="s">
        <v>658</v>
      </c>
      <c r="Q143" s="79" t="s">
        <v>660</v>
      </c>
      <c r="R143" s="93" t="s">
        <v>1034</v>
      </c>
      <c r="S143" s="80">
        <f t="shared" ref="S143:S206" si="6">IF(R143="U",T143/1.2,T143)</f>
        <v>460</v>
      </c>
      <c r="T143" s="81">
        <v>460</v>
      </c>
      <c r="U143" s="82">
        <v>95</v>
      </c>
      <c r="V143" s="185">
        <f>T143/U143/2</f>
        <v>2.4210526315789473</v>
      </c>
      <c r="W143" s="83"/>
      <c r="X143" s="84">
        <f t="shared" ref="X143:X206" si="7">W143*S143</f>
        <v>0</v>
      </c>
      <c r="Y143" s="85">
        <f t="shared" ref="Y143:Y206" si="8">W143*T143</f>
        <v>0</v>
      </c>
      <c r="Z143" s="59"/>
      <c r="AA143" s="86"/>
      <c r="AB143" s="87"/>
      <c r="AC143" s="88"/>
      <c r="AD143" s="89"/>
    </row>
    <row r="144" spans="1:30" ht="15.75" customHeight="1" x14ac:dyDescent="0.2">
      <c r="A144" s="64" t="s">
        <v>117</v>
      </c>
      <c r="B144" s="65" t="s">
        <v>118</v>
      </c>
      <c r="C144" s="66" t="s">
        <v>119</v>
      </c>
      <c r="D144" s="67" t="s">
        <v>447</v>
      </c>
      <c r="E144" s="68" t="s">
        <v>455</v>
      </c>
      <c r="F144" s="69"/>
      <c r="G144" s="70" t="s">
        <v>458</v>
      </c>
      <c r="H144" s="71" t="s">
        <v>459</v>
      </c>
      <c r="I144" s="68" t="s">
        <v>129</v>
      </c>
      <c r="J144" s="72">
        <v>2001</v>
      </c>
      <c r="K144" s="73">
        <v>0.75</v>
      </c>
      <c r="L144" s="74">
        <v>2</v>
      </c>
      <c r="M144" s="75" t="s">
        <v>520</v>
      </c>
      <c r="N144" s="76"/>
      <c r="O144" s="77"/>
      <c r="P144" s="78" t="s">
        <v>947</v>
      </c>
      <c r="Q144" s="79" t="s">
        <v>948</v>
      </c>
      <c r="R144" s="93" t="s">
        <v>1035</v>
      </c>
      <c r="S144" s="80">
        <f t="shared" si="6"/>
        <v>200</v>
      </c>
      <c r="T144" s="81">
        <v>240</v>
      </c>
      <c r="U144" s="82">
        <v>98</v>
      </c>
      <c r="V144" s="185">
        <f>T144/U144</f>
        <v>2.4489795918367347</v>
      </c>
      <c r="W144" s="83"/>
      <c r="X144" s="84">
        <f t="shared" si="7"/>
        <v>0</v>
      </c>
      <c r="Y144" s="85">
        <f t="shared" si="8"/>
        <v>0</v>
      </c>
      <c r="Z144" s="59"/>
      <c r="AA144" s="86"/>
      <c r="AB144" s="87"/>
      <c r="AC144" s="88"/>
      <c r="AD144" s="89"/>
    </row>
    <row r="145" spans="1:30" ht="15.75" customHeight="1" x14ac:dyDescent="0.2">
      <c r="A145" s="64" t="s">
        <v>117</v>
      </c>
      <c r="B145" s="65" t="s">
        <v>118</v>
      </c>
      <c r="C145" s="66" t="s">
        <v>119</v>
      </c>
      <c r="D145" s="67" t="s">
        <v>188</v>
      </c>
      <c r="E145" s="68" t="s">
        <v>42</v>
      </c>
      <c r="F145" s="69" t="s">
        <v>219</v>
      </c>
      <c r="G145" s="70" t="s">
        <v>220</v>
      </c>
      <c r="H145" s="71" t="s">
        <v>221</v>
      </c>
      <c r="I145" s="68" t="s">
        <v>129</v>
      </c>
      <c r="J145" s="72">
        <v>2003</v>
      </c>
      <c r="K145" s="73">
        <v>1.5</v>
      </c>
      <c r="L145" s="74">
        <v>1</v>
      </c>
      <c r="M145" s="75" t="s">
        <v>520</v>
      </c>
      <c r="N145" s="76"/>
      <c r="O145" s="77"/>
      <c r="P145" s="78" t="s">
        <v>658</v>
      </c>
      <c r="Q145" s="79" t="s">
        <v>659</v>
      </c>
      <c r="R145" s="93" t="s">
        <v>1034</v>
      </c>
      <c r="S145" s="80">
        <f t="shared" si="6"/>
        <v>470</v>
      </c>
      <c r="T145" s="81">
        <v>470</v>
      </c>
      <c r="U145" s="82">
        <v>95</v>
      </c>
      <c r="V145" s="185">
        <f>T145/U145/2</f>
        <v>2.4736842105263159</v>
      </c>
      <c r="W145" s="83"/>
      <c r="X145" s="84">
        <f t="shared" si="7"/>
        <v>0</v>
      </c>
      <c r="Y145" s="85">
        <f t="shared" si="8"/>
        <v>0</v>
      </c>
      <c r="Z145" s="59"/>
      <c r="AA145" s="86"/>
      <c r="AB145" s="87"/>
      <c r="AC145" s="88"/>
      <c r="AD145" s="89"/>
    </row>
    <row r="146" spans="1:30" ht="15.75" customHeight="1" x14ac:dyDescent="0.2">
      <c r="A146" s="64" t="s">
        <v>117</v>
      </c>
      <c r="B146" s="65" t="s">
        <v>118</v>
      </c>
      <c r="C146" s="66" t="s">
        <v>119</v>
      </c>
      <c r="D146" s="67" t="s">
        <v>188</v>
      </c>
      <c r="E146" s="68" t="s">
        <v>301</v>
      </c>
      <c r="F146" s="69" t="s">
        <v>302</v>
      </c>
      <c r="G146" s="70" t="s">
        <v>305</v>
      </c>
      <c r="H146" s="71" t="s">
        <v>306</v>
      </c>
      <c r="I146" s="68" t="s">
        <v>129</v>
      </c>
      <c r="J146" s="72">
        <v>1989</v>
      </c>
      <c r="K146" s="73">
        <v>0.75</v>
      </c>
      <c r="L146" s="74">
        <v>2</v>
      </c>
      <c r="M146" s="75">
        <v>-2</v>
      </c>
      <c r="N146" s="76" t="s">
        <v>356</v>
      </c>
      <c r="O146" s="77" t="s">
        <v>356</v>
      </c>
      <c r="P146" s="78" t="s">
        <v>744</v>
      </c>
      <c r="Q146" s="79" t="s">
        <v>747</v>
      </c>
      <c r="R146" s="93" t="s">
        <v>1034</v>
      </c>
      <c r="S146" s="80">
        <f t="shared" si="6"/>
        <v>240</v>
      </c>
      <c r="T146" s="81">
        <v>240</v>
      </c>
      <c r="U146" s="82">
        <v>97</v>
      </c>
      <c r="V146" s="185">
        <f>T146/U146</f>
        <v>2.4742268041237114</v>
      </c>
      <c r="W146" s="83"/>
      <c r="X146" s="84">
        <f t="shared" si="7"/>
        <v>0</v>
      </c>
      <c r="Y146" s="85">
        <f t="shared" si="8"/>
        <v>0</v>
      </c>
      <c r="Z146" s="59"/>
      <c r="AA146" s="86"/>
      <c r="AB146" s="87"/>
      <c r="AC146" s="88"/>
      <c r="AD146" s="89"/>
    </row>
    <row r="147" spans="1:30" ht="15.75" customHeight="1" x14ac:dyDescent="0.2">
      <c r="A147" s="64" t="s">
        <v>117</v>
      </c>
      <c r="B147" s="65" t="s">
        <v>118</v>
      </c>
      <c r="C147" s="66" t="s">
        <v>119</v>
      </c>
      <c r="D147" s="67" t="s">
        <v>188</v>
      </c>
      <c r="E147" s="68" t="s">
        <v>301</v>
      </c>
      <c r="F147" s="69" t="s">
        <v>302</v>
      </c>
      <c r="G147" s="70" t="s">
        <v>305</v>
      </c>
      <c r="H147" s="71" t="s">
        <v>306</v>
      </c>
      <c r="I147" s="68" t="s">
        <v>129</v>
      </c>
      <c r="J147" s="72">
        <v>1989</v>
      </c>
      <c r="K147" s="73">
        <v>0.75</v>
      </c>
      <c r="L147" s="74">
        <v>8</v>
      </c>
      <c r="M147" s="75">
        <v>-1</v>
      </c>
      <c r="N147" s="76" t="s">
        <v>356</v>
      </c>
      <c r="O147" s="77" t="s">
        <v>356</v>
      </c>
      <c r="P147" s="78" t="s">
        <v>745</v>
      </c>
      <c r="Q147" s="79" t="s">
        <v>748</v>
      </c>
      <c r="R147" s="93" t="s">
        <v>1034</v>
      </c>
      <c r="S147" s="80">
        <f t="shared" si="6"/>
        <v>240</v>
      </c>
      <c r="T147" s="81">
        <v>240</v>
      </c>
      <c r="U147" s="82">
        <v>97</v>
      </c>
      <c r="V147" s="185">
        <f>T147/U147</f>
        <v>2.4742268041237114</v>
      </c>
      <c r="W147" s="83"/>
      <c r="X147" s="84">
        <f t="shared" si="7"/>
        <v>0</v>
      </c>
      <c r="Y147" s="85">
        <f t="shared" si="8"/>
        <v>0</v>
      </c>
      <c r="Z147" s="59"/>
      <c r="AA147" s="86"/>
      <c r="AB147" s="87"/>
      <c r="AC147" s="88"/>
      <c r="AD147" s="89"/>
    </row>
    <row r="148" spans="1:30" ht="15.75" customHeight="1" x14ac:dyDescent="0.2">
      <c r="A148" s="64" t="s">
        <v>117</v>
      </c>
      <c r="B148" s="65" t="s">
        <v>118</v>
      </c>
      <c r="C148" s="66" t="s">
        <v>119</v>
      </c>
      <c r="D148" s="67" t="s">
        <v>460</v>
      </c>
      <c r="E148" s="68" t="s">
        <v>461</v>
      </c>
      <c r="F148" s="69" t="s">
        <v>462</v>
      </c>
      <c r="G148" s="70" t="s">
        <v>471</v>
      </c>
      <c r="H148" s="71" t="s">
        <v>472</v>
      </c>
      <c r="I148" s="68" t="s">
        <v>124</v>
      </c>
      <c r="J148" s="72">
        <v>2009</v>
      </c>
      <c r="K148" s="73">
        <v>0.75</v>
      </c>
      <c r="L148" s="74">
        <v>2</v>
      </c>
      <c r="M148" s="75" t="s">
        <v>520</v>
      </c>
      <c r="N148" s="76"/>
      <c r="O148" s="77"/>
      <c r="P148" s="78" t="s">
        <v>550</v>
      </c>
      <c r="Q148" s="79" t="s">
        <v>956</v>
      </c>
      <c r="R148" s="93" t="s">
        <v>1035</v>
      </c>
      <c r="S148" s="80">
        <f t="shared" si="6"/>
        <v>200</v>
      </c>
      <c r="T148" s="81">
        <v>240</v>
      </c>
      <c r="U148" s="82">
        <v>97</v>
      </c>
      <c r="V148" s="185">
        <f>T148/U148</f>
        <v>2.4742268041237114</v>
      </c>
      <c r="W148" s="83"/>
      <c r="X148" s="84">
        <f t="shared" si="7"/>
        <v>0</v>
      </c>
      <c r="Y148" s="85">
        <f t="shared" si="8"/>
        <v>0</v>
      </c>
      <c r="Z148" s="59"/>
      <c r="AA148" s="86"/>
      <c r="AB148" s="87"/>
      <c r="AC148" s="88"/>
      <c r="AD148" s="89"/>
    </row>
    <row r="149" spans="1:30" ht="15.75" customHeight="1" x14ac:dyDescent="0.2">
      <c r="A149" s="64" t="s">
        <v>117</v>
      </c>
      <c r="B149" s="65" t="s">
        <v>118</v>
      </c>
      <c r="C149" s="66" t="s">
        <v>119</v>
      </c>
      <c r="D149" s="67" t="s">
        <v>460</v>
      </c>
      <c r="E149" s="68" t="s">
        <v>461</v>
      </c>
      <c r="F149" s="69" t="s">
        <v>462</v>
      </c>
      <c r="G149" s="70" t="s">
        <v>485</v>
      </c>
      <c r="H149" s="71" t="s">
        <v>486</v>
      </c>
      <c r="I149" s="68" t="s">
        <v>124</v>
      </c>
      <c r="J149" s="72">
        <v>2018</v>
      </c>
      <c r="K149" s="73">
        <v>0.75</v>
      </c>
      <c r="L149" s="74">
        <v>4</v>
      </c>
      <c r="M149" s="75" t="s">
        <v>520</v>
      </c>
      <c r="N149" s="76"/>
      <c r="O149" s="77"/>
      <c r="P149" s="78" t="s">
        <v>989</v>
      </c>
      <c r="Q149" s="79" t="s">
        <v>990</v>
      </c>
      <c r="R149" s="93" t="s">
        <v>1035</v>
      </c>
      <c r="S149" s="80">
        <f t="shared" si="6"/>
        <v>200</v>
      </c>
      <c r="T149" s="81">
        <v>240</v>
      </c>
      <c r="U149" s="82" t="s">
        <v>1039</v>
      </c>
      <c r="V149" s="185">
        <f>T149/97</f>
        <v>2.4742268041237114</v>
      </c>
      <c r="W149" s="83"/>
      <c r="X149" s="84">
        <f t="shared" si="7"/>
        <v>0</v>
      </c>
      <c r="Y149" s="85">
        <f t="shared" si="8"/>
        <v>0</v>
      </c>
      <c r="Z149" s="59"/>
      <c r="AA149" s="86"/>
      <c r="AB149" s="87"/>
      <c r="AC149" s="88"/>
      <c r="AD149" s="89"/>
    </row>
    <row r="150" spans="1:30" ht="15.75" customHeight="1" x14ac:dyDescent="0.2">
      <c r="A150" s="64" t="s">
        <v>117</v>
      </c>
      <c r="B150" s="65" t="s">
        <v>118</v>
      </c>
      <c r="C150" s="66" t="s">
        <v>119</v>
      </c>
      <c r="D150" s="67" t="s">
        <v>333</v>
      </c>
      <c r="E150" s="68" t="s">
        <v>334</v>
      </c>
      <c r="F150" s="69"/>
      <c r="G150" s="70" t="s">
        <v>352</v>
      </c>
      <c r="H150" s="71" t="s">
        <v>354</v>
      </c>
      <c r="I150" s="68" t="s">
        <v>340</v>
      </c>
      <c r="J150" s="72">
        <v>2004</v>
      </c>
      <c r="K150" s="73">
        <v>1.5</v>
      </c>
      <c r="L150" s="74">
        <v>1</v>
      </c>
      <c r="M150" s="75" t="s">
        <v>519</v>
      </c>
      <c r="N150" s="76"/>
      <c r="O150" s="77"/>
      <c r="P150" s="78" t="s">
        <v>767</v>
      </c>
      <c r="Q150" s="79" t="s">
        <v>816</v>
      </c>
      <c r="R150" s="93" t="s">
        <v>1034</v>
      </c>
      <c r="S150" s="80">
        <f t="shared" si="6"/>
        <v>480</v>
      </c>
      <c r="T150" s="81">
        <v>480</v>
      </c>
      <c r="U150" s="82">
        <v>97</v>
      </c>
      <c r="V150" s="185">
        <f>T150/U150/2</f>
        <v>2.4742268041237114</v>
      </c>
      <c r="W150" s="83"/>
      <c r="X150" s="84">
        <f t="shared" si="7"/>
        <v>0</v>
      </c>
      <c r="Y150" s="85">
        <f t="shared" si="8"/>
        <v>0</v>
      </c>
      <c r="Z150" s="59"/>
      <c r="AA150" s="86"/>
      <c r="AB150" s="87"/>
      <c r="AC150" s="88"/>
      <c r="AD150" s="89"/>
    </row>
    <row r="151" spans="1:30" ht="15.75" customHeight="1" x14ac:dyDescent="0.2">
      <c r="A151" s="64" t="s">
        <v>117</v>
      </c>
      <c r="B151" s="65" t="s">
        <v>118</v>
      </c>
      <c r="C151" s="66" t="s">
        <v>119</v>
      </c>
      <c r="D151" s="67" t="s">
        <v>333</v>
      </c>
      <c r="E151" s="68" t="s">
        <v>334</v>
      </c>
      <c r="F151" s="69"/>
      <c r="G151" s="70" t="s">
        <v>352</v>
      </c>
      <c r="H151" s="71" t="s">
        <v>354</v>
      </c>
      <c r="I151" s="68" t="s">
        <v>340</v>
      </c>
      <c r="J151" s="72">
        <v>2004</v>
      </c>
      <c r="K151" s="73">
        <v>1.5</v>
      </c>
      <c r="L151" s="74">
        <v>1</v>
      </c>
      <c r="M151" s="75" t="s">
        <v>520</v>
      </c>
      <c r="N151" s="76"/>
      <c r="O151" s="77"/>
      <c r="P151" s="78" t="s">
        <v>666</v>
      </c>
      <c r="Q151" s="79" t="s">
        <v>817</v>
      </c>
      <c r="R151" s="93" t="s">
        <v>1034</v>
      </c>
      <c r="S151" s="80">
        <f t="shared" si="6"/>
        <v>480</v>
      </c>
      <c r="T151" s="81">
        <v>480</v>
      </c>
      <c r="U151" s="82">
        <v>97</v>
      </c>
      <c r="V151" s="185">
        <f>T151/U151/2</f>
        <v>2.4742268041237114</v>
      </c>
      <c r="W151" s="83"/>
      <c r="X151" s="84">
        <f t="shared" si="7"/>
        <v>0</v>
      </c>
      <c r="Y151" s="85">
        <f t="shared" si="8"/>
        <v>0</v>
      </c>
      <c r="Z151" s="59"/>
      <c r="AA151" s="86"/>
      <c r="AB151" s="87"/>
      <c r="AC151" s="88"/>
      <c r="AD151" s="89"/>
    </row>
    <row r="152" spans="1:30" ht="15.75" customHeight="1" x14ac:dyDescent="0.2">
      <c r="A152" s="64" t="s">
        <v>117</v>
      </c>
      <c r="B152" s="65" t="s">
        <v>137</v>
      </c>
      <c r="C152" s="66" t="s">
        <v>119</v>
      </c>
      <c r="D152" s="67" t="s">
        <v>132</v>
      </c>
      <c r="E152" s="68" t="s">
        <v>157</v>
      </c>
      <c r="F152" s="69"/>
      <c r="G152" s="70" t="s">
        <v>163</v>
      </c>
      <c r="H152" s="71" t="s">
        <v>164</v>
      </c>
      <c r="I152" s="68" t="s">
        <v>142</v>
      </c>
      <c r="J152" s="72">
        <v>2015</v>
      </c>
      <c r="K152" s="73">
        <v>1.5</v>
      </c>
      <c r="L152" s="74">
        <v>1</v>
      </c>
      <c r="M152" s="75" t="s">
        <v>520</v>
      </c>
      <c r="N152" s="76"/>
      <c r="O152" s="77"/>
      <c r="P152" s="78" t="s">
        <v>589</v>
      </c>
      <c r="Q152" s="79" t="s">
        <v>590</v>
      </c>
      <c r="R152" s="93" t="s">
        <v>1034</v>
      </c>
      <c r="S152" s="80">
        <f t="shared" si="6"/>
        <v>480</v>
      </c>
      <c r="T152" s="81">
        <v>480</v>
      </c>
      <c r="U152" s="82" t="s">
        <v>1039</v>
      </c>
      <c r="V152" s="185">
        <f>T152/97/2</f>
        <v>2.4742268041237114</v>
      </c>
      <c r="W152" s="83"/>
      <c r="X152" s="84">
        <f t="shared" si="7"/>
        <v>0</v>
      </c>
      <c r="Y152" s="85">
        <f t="shared" si="8"/>
        <v>0</v>
      </c>
      <c r="Z152" s="59"/>
      <c r="AA152" s="86"/>
      <c r="AB152" s="87"/>
      <c r="AC152" s="88"/>
      <c r="AD152" s="89"/>
    </row>
    <row r="153" spans="1:30" ht="15.75" customHeight="1" x14ac:dyDescent="0.2">
      <c r="A153" s="64" t="s">
        <v>266</v>
      </c>
      <c r="B153" s="65" t="s">
        <v>137</v>
      </c>
      <c r="C153" s="66" t="s">
        <v>119</v>
      </c>
      <c r="D153" s="67" t="s">
        <v>188</v>
      </c>
      <c r="E153" s="68" t="s">
        <v>267</v>
      </c>
      <c r="F153" s="69"/>
      <c r="G153" s="70" t="s">
        <v>277</v>
      </c>
      <c r="H153" s="71" t="s">
        <v>279</v>
      </c>
      <c r="I153" s="68" t="s">
        <v>136</v>
      </c>
      <c r="J153" s="72" t="s">
        <v>280</v>
      </c>
      <c r="K153" s="73">
        <v>0.75</v>
      </c>
      <c r="L153" s="74">
        <v>1</v>
      </c>
      <c r="M153" s="75" t="s">
        <v>520</v>
      </c>
      <c r="N153" s="76"/>
      <c r="O153" s="77"/>
      <c r="P153" s="78" t="s">
        <v>722</v>
      </c>
      <c r="Q153" s="79" t="s">
        <v>723</v>
      </c>
      <c r="R153" s="93" t="s">
        <v>1034</v>
      </c>
      <c r="S153" s="80">
        <f t="shared" si="6"/>
        <v>240</v>
      </c>
      <c r="T153" s="81">
        <v>240</v>
      </c>
      <c r="U153" s="82" t="s">
        <v>1038</v>
      </c>
      <c r="V153" s="185">
        <f>T153/96</f>
        <v>2.5</v>
      </c>
      <c r="W153" s="83"/>
      <c r="X153" s="84">
        <f t="shared" si="7"/>
        <v>0</v>
      </c>
      <c r="Y153" s="85">
        <f t="shared" si="8"/>
        <v>0</v>
      </c>
      <c r="Z153" s="59"/>
      <c r="AA153" s="86"/>
      <c r="AB153" s="87"/>
      <c r="AC153" s="88"/>
      <c r="AD153" s="89"/>
    </row>
    <row r="154" spans="1:30" ht="15.75" customHeight="1" x14ac:dyDescent="0.2">
      <c r="A154" s="64" t="s">
        <v>117</v>
      </c>
      <c r="B154" s="65" t="s">
        <v>118</v>
      </c>
      <c r="C154" s="66" t="s">
        <v>119</v>
      </c>
      <c r="D154" s="67" t="s">
        <v>188</v>
      </c>
      <c r="E154" s="68" t="s">
        <v>301</v>
      </c>
      <c r="F154" s="69" t="s">
        <v>302</v>
      </c>
      <c r="G154" s="70" t="s">
        <v>305</v>
      </c>
      <c r="H154" s="71" t="s">
        <v>306</v>
      </c>
      <c r="I154" s="68" t="s">
        <v>129</v>
      </c>
      <c r="J154" s="72">
        <v>1990</v>
      </c>
      <c r="K154" s="73">
        <v>0.75</v>
      </c>
      <c r="L154" s="74">
        <v>2</v>
      </c>
      <c r="M154" s="75">
        <v>-1.5</v>
      </c>
      <c r="N154" s="76"/>
      <c r="O154" s="77"/>
      <c r="P154" s="78" t="s">
        <v>749</v>
      </c>
      <c r="Q154" s="79" t="s">
        <v>750</v>
      </c>
      <c r="R154" s="93" t="s">
        <v>1034</v>
      </c>
      <c r="S154" s="80">
        <f t="shared" si="6"/>
        <v>240</v>
      </c>
      <c r="T154" s="81">
        <v>240</v>
      </c>
      <c r="U154" s="82">
        <v>96</v>
      </c>
      <c r="V154" s="185">
        <f>T154/U154</f>
        <v>2.5</v>
      </c>
      <c r="W154" s="83"/>
      <c r="X154" s="84">
        <f t="shared" si="7"/>
        <v>0</v>
      </c>
      <c r="Y154" s="85">
        <f t="shared" si="8"/>
        <v>0</v>
      </c>
      <c r="Z154" s="59"/>
      <c r="AA154" s="86"/>
      <c r="AB154" s="87"/>
      <c r="AC154" s="88"/>
      <c r="AD154" s="89"/>
    </row>
    <row r="155" spans="1:30" ht="15.75" customHeight="1" x14ac:dyDescent="0.2">
      <c r="A155" s="64" t="s">
        <v>117</v>
      </c>
      <c r="B155" s="65" t="s">
        <v>118</v>
      </c>
      <c r="C155" s="66" t="s">
        <v>119</v>
      </c>
      <c r="D155" s="67" t="s">
        <v>460</v>
      </c>
      <c r="E155" s="68" t="s">
        <v>461</v>
      </c>
      <c r="F155" s="69" t="s">
        <v>462</v>
      </c>
      <c r="G155" s="70" t="s">
        <v>479</v>
      </c>
      <c r="H155" s="71" t="s">
        <v>480</v>
      </c>
      <c r="I155" s="68" t="s">
        <v>129</v>
      </c>
      <c r="J155" s="72">
        <v>2014</v>
      </c>
      <c r="K155" s="73">
        <v>1.5</v>
      </c>
      <c r="L155" s="74">
        <v>2</v>
      </c>
      <c r="M155" s="75" t="s">
        <v>520</v>
      </c>
      <c r="N155" s="76"/>
      <c r="O155" s="77"/>
      <c r="P155" s="78" t="s">
        <v>978</v>
      </c>
      <c r="Q155" s="79" t="s">
        <v>979</v>
      </c>
      <c r="R155" s="93" t="s">
        <v>1035</v>
      </c>
      <c r="S155" s="80">
        <f t="shared" si="6"/>
        <v>408.33333333333337</v>
      </c>
      <c r="T155" s="81">
        <v>490</v>
      </c>
      <c r="U155" s="82" t="s">
        <v>1039</v>
      </c>
      <c r="V155" s="185">
        <f>T155/97/2</f>
        <v>2.5257731958762886</v>
      </c>
      <c r="W155" s="83"/>
      <c r="X155" s="84">
        <f t="shared" si="7"/>
        <v>0</v>
      </c>
      <c r="Y155" s="85">
        <f t="shared" si="8"/>
        <v>0</v>
      </c>
      <c r="Z155" s="59"/>
      <c r="AA155" s="86"/>
      <c r="AB155" s="87"/>
      <c r="AC155" s="88"/>
      <c r="AD155" s="89"/>
    </row>
    <row r="156" spans="1:30" ht="15.75" customHeight="1" x14ac:dyDescent="0.2">
      <c r="A156" s="64" t="s">
        <v>117</v>
      </c>
      <c r="B156" s="65" t="s">
        <v>118</v>
      </c>
      <c r="C156" s="66" t="s">
        <v>119</v>
      </c>
      <c r="D156" s="67" t="s">
        <v>460</v>
      </c>
      <c r="E156" s="68" t="s">
        <v>461</v>
      </c>
      <c r="F156" s="69" t="s">
        <v>462</v>
      </c>
      <c r="G156" s="70" t="s">
        <v>479</v>
      </c>
      <c r="H156" s="71" t="s">
        <v>480</v>
      </c>
      <c r="I156" s="68" t="s">
        <v>129</v>
      </c>
      <c r="J156" s="72">
        <v>2014</v>
      </c>
      <c r="K156" s="73">
        <v>1.5</v>
      </c>
      <c r="L156" s="74">
        <v>1</v>
      </c>
      <c r="M156" s="75" t="s">
        <v>520</v>
      </c>
      <c r="N156" s="76"/>
      <c r="O156" s="77"/>
      <c r="P156" s="78" t="s">
        <v>980</v>
      </c>
      <c r="Q156" s="79" t="s">
        <v>981</v>
      </c>
      <c r="R156" s="93" t="s">
        <v>1035</v>
      </c>
      <c r="S156" s="80">
        <f t="shared" si="6"/>
        <v>408.33333333333337</v>
      </c>
      <c r="T156" s="81">
        <v>490</v>
      </c>
      <c r="U156" s="82" t="s">
        <v>1039</v>
      </c>
      <c r="V156" s="185">
        <f>T156/97/2</f>
        <v>2.5257731958762886</v>
      </c>
      <c r="W156" s="83"/>
      <c r="X156" s="84">
        <f t="shared" si="7"/>
        <v>0</v>
      </c>
      <c r="Y156" s="85">
        <f t="shared" si="8"/>
        <v>0</v>
      </c>
      <c r="Z156" s="59"/>
      <c r="AA156" s="86"/>
      <c r="AB156" s="87"/>
      <c r="AC156" s="88"/>
      <c r="AD156" s="89"/>
    </row>
    <row r="157" spans="1:30" ht="15.75" customHeight="1" x14ac:dyDescent="0.2">
      <c r="A157" s="64" t="s">
        <v>117</v>
      </c>
      <c r="B157" s="65" t="s">
        <v>137</v>
      </c>
      <c r="C157" s="66" t="s">
        <v>119</v>
      </c>
      <c r="D157" s="67" t="s">
        <v>132</v>
      </c>
      <c r="E157" s="68" t="s">
        <v>157</v>
      </c>
      <c r="F157" s="69"/>
      <c r="G157" s="70" t="s">
        <v>163</v>
      </c>
      <c r="H157" s="71" t="s">
        <v>164</v>
      </c>
      <c r="I157" s="68" t="s">
        <v>142</v>
      </c>
      <c r="J157" s="72">
        <v>2016</v>
      </c>
      <c r="K157" s="73">
        <v>1.5</v>
      </c>
      <c r="L157" s="74">
        <v>1</v>
      </c>
      <c r="M157" s="75" t="s">
        <v>520</v>
      </c>
      <c r="N157" s="76"/>
      <c r="O157" s="77"/>
      <c r="P157" s="78" t="s">
        <v>587</v>
      </c>
      <c r="Q157" s="79" t="s">
        <v>593</v>
      </c>
      <c r="R157" s="93" t="s">
        <v>1035</v>
      </c>
      <c r="S157" s="80">
        <f t="shared" si="6"/>
        <v>400</v>
      </c>
      <c r="T157" s="81">
        <v>480</v>
      </c>
      <c r="U157" s="82">
        <v>95</v>
      </c>
      <c r="V157" s="185">
        <f>T157/U157/2</f>
        <v>2.5263157894736841</v>
      </c>
      <c r="W157" s="83"/>
      <c r="X157" s="84">
        <f t="shared" si="7"/>
        <v>0</v>
      </c>
      <c r="Y157" s="85">
        <f t="shared" si="8"/>
        <v>0</v>
      </c>
      <c r="Z157" s="59"/>
      <c r="AA157" s="86"/>
      <c r="AB157" s="87"/>
      <c r="AC157" s="88"/>
      <c r="AD157" s="89"/>
    </row>
    <row r="158" spans="1:30" ht="15.75" customHeight="1" x14ac:dyDescent="0.2">
      <c r="A158" s="64" t="s">
        <v>266</v>
      </c>
      <c r="B158" s="65" t="s">
        <v>137</v>
      </c>
      <c r="C158" s="66" t="s">
        <v>119</v>
      </c>
      <c r="D158" s="67" t="s">
        <v>188</v>
      </c>
      <c r="E158" s="68" t="s">
        <v>267</v>
      </c>
      <c r="F158" s="69"/>
      <c r="G158" s="70" t="s">
        <v>277</v>
      </c>
      <c r="H158" s="71" t="s">
        <v>281</v>
      </c>
      <c r="I158" s="68" t="s">
        <v>136</v>
      </c>
      <c r="J158" s="72" t="s">
        <v>280</v>
      </c>
      <c r="K158" s="73">
        <v>0.75</v>
      </c>
      <c r="L158" s="74">
        <v>1</v>
      </c>
      <c r="M158" s="75" t="s">
        <v>520</v>
      </c>
      <c r="N158" s="76"/>
      <c r="O158" s="77"/>
      <c r="P158" s="78" t="s">
        <v>722</v>
      </c>
      <c r="Q158" s="79" t="s">
        <v>724</v>
      </c>
      <c r="R158" s="93" t="s">
        <v>1034</v>
      </c>
      <c r="S158" s="80">
        <f t="shared" si="6"/>
        <v>240</v>
      </c>
      <c r="T158" s="81">
        <v>240</v>
      </c>
      <c r="U158" s="82">
        <v>95</v>
      </c>
      <c r="V158" s="185">
        <f>T158/U158</f>
        <v>2.5263157894736841</v>
      </c>
      <c r="W158" s="83"/>
      <c r="X158" s="84">
        <f t="shared" si="7"/>
        <v>0</v>
      </c>
      <c r="Y158" s="85">
        <f t="shared" si="8"/>
        <v>0</v>
      </c>
      <c r="Z158" s="59"/>
      <c r="AA158" s="86"/>
      <c r="AB158" s="87"/>
      <c r="AC158" s="88"/>
      <c r="AD158" s="89"/>
    </row>
    <row r="159" spans="1:30" ht="15.75" customHeight="1" x14ac:dyDescent="0.2">
      <c r="A159" s="64" t="s">
        <v>117</v>
      </c>
      <c r="B159" s="65" t="s">
        <v>118</v>
      </c>
      <c r="C159" s="66" t="s">
        <v>119</v>
      </c>
      <c r="D159" s="67" t="s">
        <v>188</v>
      </c>
      <c r="E159" s="68" t="s">
        <v>301</v>
      </c>
      <c r="F159" s="69" t="s">
        <v>325</v>
      </c>
      <c r="G159" s="70" t="s">
        <v>326</v>
      </c>
      <c r="H159" s="71" t="s">
        <v>325</v>
      </c>
      <c r="I159" s="68" t="s">
        <v>129</v>
      </c>
      <c r="J159" s="72">
        <v>2011</v>
      </c>
      <c r="K159" s="73">
        <v>0.75</v>
      </c>
      <c r="L159" s="74">
        <v>2</v>
      </c>
      <c r="M159" s="75" t="s">
        <v>520</v>
      </c>
      <c r="N159" s="76"/>
      <c r="O159" s="77"/>
      <c r="P159" s="78" t="s">
        <v>781</v>
      </c>
      <c r="Q159" s="79" t="s">
        <v>782</v>
      </c>
      <c r="R159" s="93" t="s">
        <v>1035</v>
      </c>
      <c r="S159" s="80">
        <f t="shared" si="6"/>
        <v>200</v>
      </c>
      <c r="T159" s="81">
        <v>240</v>
      </c>
      <c r="U159" s="82">
        <v>95</v>
      </c>
      <c r="V159" s="185">
        <f>T159/U159</f>
        <v>2.5263157894736841</v>
      </c>
      <c r="W159" s="83"/>
      <c r="X159" s="84">
        <f t="shared" si="7"/>
        <v>0</v>
      </c>
      <c r="Y159" s="85">
        <f t="shared" si="8"/>
        <v>0</v>
      </c>
      <c r="Z159" s="59"/>
      <c r="AA159" s="86"/>
      <c r="AB159" s="87"/>
      <c r="AC159" s="88"/>
      <c r="AD159" s="89"/>
    </row>
    <row r="160" spans="1:30" ht="15.75" customHeight="1" x14ac:dyDescent="0.2">
      <c r="A160" s="64" t="s">
        <v>117</v>
      </c>
      <c r="B160" s="65" t="s">
        <v>118</v>
      </c>
      <c r="C160" s="66" t="s">
        <v>119</v>
      </c>
      <c r="D160" s="67" t="s">
        <v>333</v>
      </c>
      <c r="E160" s="68" t="s">
        <v>334</v>
      </c>
      <c r="F160" s="69"/>
      <c r="G160" s="70" t="s">
        <v>343</v>
      </c>
      <c r="H160" s="71" t="s">
        <v>349</v>
      </c>
      <c r="I160" s="68" t="s">
        <v>340</v>
      </c>
      <c r="J160" s="72">
        <v>2011</v>
      </c>
      <c r="K160" s="73">
        <v>0.75</v>
      </c>
      <c r="L160" s="74">
        <v>1</v>
      </c>
      <c r="M160" s="75" t="s">
        <v>520</v>
      </c>
      <c r="N160" s="76"/>
      <c r="O160" s="77"/>
      <c r="P160" s="78" t="s">
        <v>806</v>
      </c>
      <c r="Q160" s="79" t="s">
        <v>807</v>
      </c>
      <c r="R160" s="93" t="s">
        <v>1034</v>
      </c>
      <c r="S160" s="80">
        <f t="shared" si="6"/>
        <v>240</v>
      </c>
      <c r="T160" s="81">
        <v>240</v>
      </c>
      <c r="U160" s="82">
        <v>95</v>
      </c>
      <c r="V160" s="185">
        <f>T160/U160</f>
        <v>2.5263157894736841</v>
      </c>
      <c r="W160" s="83"/>
      <c r="X160" s="84">
        <f t="shared" si="7"/>
        <v>0</v>
      </c>
      <c r="Y160" s="85">
        <f t="shared" si="8"/>
        <v>0</v>
      </c>
      <c r="Z160" s="59"/>
      <c r="AA160" s="86"/>
      <c r="AB160" s="87"/>
      <c r="AC160" s="88"/>
      <c r="AD160" s="89"/>
    </row>
    <row r="161" spans="1:30" ht="15.75" customHeight="1" x14ac:dyDescent="0.2">
      <c r="A161" s="64" t="s">
        <v>117</v>
      </c>
      <c r="B161" s="65" t="s">
        <v>118</v>
      </c>
      <c r="C161" s="66" t="s">
        <v>119</v>
      </c>
      <c r="D161" s="67" t="s">
        <v>333</v>
      </c>
      <c r="E161" s="68" t="s">
        <v>334</v>
      </c>
      <c r="F161" s="69"/>
      <c r="G161" s="70" t="s">
        <v>350</v>
      </c>
      <c r="H161" s="71" t="s">
        <v>351</v>
      </c>
      <c r="I161" s="68" t="s">
        <v>340</v>
      </c>
      <c r="J161" s="72">
        <v>2004</v>
      </c>
      <c r="K161" s="73">
        <v>1.5</v>
      </c>
      <c r="L161" s="74">
        <v>1</v>
      </c>
      <c r="M161" s="75" t="s">
        <v>519</v>
      </c>
      <c r="N161" s="76"/>
      <c r="O161" s="77"/>
      <c r="P161" s="78" t="s">
        <v>808</v>
      </c>
      <c r="Q161" s="79" t="s">
        <v>809</v>
      </c>
      <c r="R161" s="93" t="s">
        <v>1034</v>
      </c>
      <c r="S161" s="80">
        <f t="shared" si="6"/>
        <v>500</v>
      </c>
      <c r="T161" s="81">
        <v>500</v>
      </c>
      <c r="U161" s="82">
        <v>98</v>
      </c>
      <c r="V161" s="185">
        <f>T161/U161/2</f>
        <v>2.5510204081632653</v>
      </c>
      <c r="W161" s="83"/>
      <c r="X161" s="84">
        <f t="shared" si="7"/>
        <v>0</v>
      </c>
      <c r="Y161" s="85">
        <f t="shared" si="8"/>
        <v>0</v>
      </c>
      <c r="Z161" s="59"/>
      <c r="AA161" s="86"/>
      <c r="AB161" s="87"/>
      <c r="AC161" s="88"/>
      <c r="AD161" s="89"/>
    </row>
    <row r="162" spans="1:30" ht="15.75" customHeight="1" x14ac:dyDescent="0.2">
      <c r="A162" s="64" t="s">
        <v>117</v>
      </c>
      <c r="B162" s="65" t="s">
        <v>118</v>
      </c>
      <c r="C162" s="66" t="s">
        <v>119</v>
      </c>
      <c r="D162" s="67" t="s">
        <v>188</v>
      </c>
      <c r="E162" s="68" t="s">
        <v>301</v>
      </c>
      <c r="F162" s="69" t="s">
        <v>302</v>
      </c>
      <c r="G162" s="70" t="s">
        <v>322</v>
      </c>
      <c r="H162" s="71" t="s">
        <v>321</v>
      </c>
      <c r="I162" s="68" t="s">
        <v>129</v>
      </c>
      <c r="J162" s="72">
        <v>2000</v>
      </c>
      <c r="K162" s="73">
        <v>0.75</v>
      </c>
      <c r="L162" s="74">
        <v>1</v>
      </c>
      <c r="M162" s="75">
        <v>-1</v>
      </c>
      <c r="N162" s="76"/>
      <c r="O162" s="77"/>
      <c r="P162" s="78" t="s">
        <v>777</v>
      </c>
      <c r="Q162" s="79" t="s">
        <v>778</v>
      </c>
      <c r="R162" s="93" t="s">
        <v>1034</v>
      </c>
      <c r="S162" s="80">
        <f t="shared" si="6"/>
        <v>255</v>
      </c>
      <c r="T162" s="81">
        <v>255</v>
      </c>
      <c r="U162" s="82">
        <v>99</v>
      </c>
      <c r="V162" s="185">
        <f>T162/U162</f>
        <v>2.5757575757575757</v>
      </c>
      <c r="W162" s="83"/>
      <c r="X162" s="84">
        <f t="shared" si="7"/>
        <v>0</v>
      </c>
      <c r="Y162" s="85">
        <f t="shared" si="8"/>
        <v>0</v>
      </c>
      <c r="Z162" s="59"/>
      <c r="AA162" s="86"/>
      <c r="AB162" s="87"/>
      <c r="AC162" s="88"/>
      <c r="AD162" s="89"/>
    </row>
    <row r="163" spans="1:30" ht="15.75" customHeight="1" x14ac:dyDescent="0.2">
      <c r="A163" s="64" t="s">
        <v>266</v>
      </c>
      <c r="B163" s="65" t="s">
        <v>137</v>
      </c>
      <c r="C163" s="66" t="s">
        <v>119</v>
      </c>
      <c r="D163" s="67" t="s">
        <v>188</v>
      </c>
      <c r="E163" s="68" t="s">
        <v>267</v>
      </c>
      <c r="F163" s="69"/>
      <c r="G163" s="70" t="s">
        <v>268</v>
      </c>
      <c r="H163" s="71" t="s">
        <v>269</v>
      </c>
      <c r="I163" s="68" t="s">
        <v>129</v>
      </c>
      <c r="J163" s="72">
        <v>2004</v>
      </c>
      <c r="K163" s="73">
        <v>1.5</v>
      </c>
      <c r="L163" s="74">
        <v>2</v>
      </c>
      <c r="M163" s="75" t="s">
        <v>520</v>
      </c>
      <c r="N163" s="76"/>
      <c r="O163" s="77" t="s">
        <v>530</v>
      </c>
      <c r="P163" s="78" t="s">
        <v>713</v>
      </c>
      <c r="Q163" s="79" t="s">
        <v>714</v>
      </c>
      <c r="R163" s="93" t="s">
        <v>1034</v>
      </c>
      <c r="S163" s="80">
        <f t="shared" si="6"/>
        <v>500</v>
      </c>
      <c r="T163" s="81">
        <v>500</v>
      </c>
      <c r="U163" s="82">
        <v>97</v>
      </c>
      <c r="V163" s="185">
        <f>T163/U163/2</f>
        <v>2.5773195876288661</v>
      </c>
      <c r="W163" s="83"/>
      <c r="X163" s="84">
        <f t="shared" si="7"/>
        <v>0</v>
      </c>
      <c r="Y163" s="85">
        <f t="shared" si="8"/>
        <v>0</v>
      </c>
      <c r="Z163" s="59"/>
      <c r="AA163" s="86"/>
      <c r="AB163" s="87"/>
      <c r="AC163" s="88"/>
      <c r="AD163" s="89"/>
    </row>
    <row r="164" spans="1:30" ht="15.75" customHeight="1" x14ac:dyDescent="0.2">
      <c r="A164" s="64" t="s">
        <v>117</v>
      </c>
      <c r="B164" s="65" t="s">
        <v>118</v>
      </c>
      <c r="C164" s="66" t="s">
        <v>119</v>
      </c>
      <c r="D164" s="67" t="s">
        <v>333</v>
      </c>
      <c r="E164" s="68" t="s">
        <v>334</v>
      </c>
      <c r="F164" s="69"/>
      <c r="G164" s="70" t="s">
        <v>343</v>
      </c>
      <c r="H164" s="71" t="s">
        <v>345</v>
      </c>
      <c r="I164" s="68" t="s">
        <v>340</v>
      </c>
      <c r="J164" s="72">
        <v>2013</v>
      </c>
      <c r="K164" s="73">
        <v>0.75</v>
      </c>
      <c r="L164" s="74">
        <v>1</v>
      </c>
      <c r="M164" s="75" t="s">
        <v>520</v>
      </c>
      <c r="N164" s="76"/>
      <c r="O164" s="77"/>
      <c r="P164" s="78" t="s">
        <v>796</v>
      </c>
      <c r="Q164" s="79" t="s">
        <v>798</v>
      </c>
      <c r="R164" s="93" t="s">
        <v>1035</v>
      </c>
      <c r="S164" s="80">
        <f t="shared" si="6"/>
        <v>208.33333333333334</v>
      </c>
      <c r="T164" s="81">
        <v>250</v>
      </c>
      <c r="U164" s="82">
        <v>96</v>
      </c>
      <c r="V164" s="185">
        <f>T164/U164</f>
        <v>2.6041666666666665</v>
      </c>
      <c r="W164" s="83"/>
      <c r="X164" s="84">
        <f t="shared" si="7"/>
        <v>0</v>
      </c>
      <c r="Y164" s="85">
        <f t="shared" si="8"/>
        <v>0</v>
      </c>
      <c r="Z164" s="59"/>
      <c r="AA164" s="86"/>
      <c r="AB164" s="87"/>
      <c r="AC164" s="88"/>
      <c r="AD164" s="89"/>
    </row>
    <row r="165" spans="1:30" ht="15.75" customHeight="1" x14ac:dyDescent="0.2">
      <c r="A165" s="64" t="s">
        <v>117</v>
      </c>
      <c r="B165" s="65" t="s">
        <v>118</v>
      </c>
      <c r="C165" s="66" t="s">
        <v>119</v>
      </c>
      <c r="D165" s="67" t="s">
        <v>460</v>
      </c>
      <c r="E165" s="68" t="s">
        <v>461</v>
      </c>
      <c r="F165" s="69" t="s">
        <v>462</v>
      </c>
      <c r="G165" s="70" t="s">
        <v>465</v>
      </c>
      <c r="H165" s="71" t="s">
        <v>466</v>
      </c>
      <c r="I165" s="68" t="s">
        <v>124</v>
      </c>
      <c r="J165" s="72">
        <v>1991</v>
      </c>
      <c r="K165" s="73">
        <v>0.75</v>
      </c>
      <c r="L165" s="74">
        <v>1</v>
      </c>
      <c r="M165" s="75" t="s">
        <v>520</v>
      </c>
      <c r="N165" s="76"/>
      <c r="O165" s="77"/>
      <c r="P165" s="78" t="s">
        <v>643</v>
      </c>
      <c r="Q165" s="79" t="s">
        <v>952</v>
      </c>
      <c r="R165" s="93" t="s">
        <v>1034</v>
      </c>
      <c r="S165" s="80">
        <f t="shared" si="6"/>
        <v>250</v>
      </c>
      <c r="T165" s="81">
        <v>250</v>
      </c>
      <c r="U165" s="82">
        <v>96</v>
      </c>
      <c r="V165" s="185">
        <f>T165/U165</f>
        <v>2.6041666666666665</v>
      </c>
      <c r="W165" s="83"/>
      <c r="X165" s="84">
        <f t="shared" si="7"/>
        <v>0</v>
      </c>
      <c r="Y165" s="85">
        <f t="shared" si="8"/>
        <v>0</v>
      </c>
      <c r="Z165" s="59"/>
      <c r="AA165" s="86"/>
      <c r="AB165" s="87"/>
      <c r="AC165" s="88"/>
      <c r="AD165" s="89"/>
    </row>
    <row r="166" spans="1:30" ht="15.75" customHeight="1" x14ac:dyDescent="0.2">
      <c r="A166" s="64" t="s">
        <v>117</v>
      </c>
      <c r="B166" s="65" t="s">
        <v>118</v>
      </c>
      <c r="C166" s="66" t="s">
        <v>119</v>
      </c>
      <c r="D166" s="67" t="s">
        <v>460</v>
      </c>
      <c r="E166" s="68" t="s">
        <v>461</v>
      </c>
      <c r="F166" s="69"/>
      <c r="G166" s="70" t="s">
        <v>485</v>
      </c>
      <c r="H166" s="71" t="s">
        <v>516</v>
      </c>
      <c r="I166" s="68" t="s">
        <v>124</v>
      </c>
      <c r="J166" s="72">
        <v>2019</v>
      </c>
      <c r="K166" s="73">
        <v>0.75</v>
      </c>
      <c r="L166" s="74">
        <v>3</v>
      </c>
      <c r="M166" s="75" t="s">
        <v>520</v>
      </c>
      <c r="N166" s="76"/>
      <c r="O166" s="77"/>
      <c r="P166" s="78" t="s">
        <v>982</v>
      </c>
      <c r="Q166" s="79" t="s">
        <v>1031</v>
      </c>
      <c r="R166" s="93" t="s">
        <v>1035</v>
      </c>
      <c r="S166" s="80">
        <f t="shared" si="6"/>
        <v>216.66666666666669</v>
      </c>
      <c r="T166" s="81">
        <v>260</v>
      </c>
      <c r="U166" s="82">
        <v>98</v>
      </c>
      <c r="V166" s="185">
        <f>T166/U166</f>
        <v>2.6530612244897958</v>
      </c>
      <c r="W166" s="83"/>
      <c r="X166" s="84">
        <f t="shared" si="7"/>
        <v>0</v>
      </c>
      <c r="Y166" s="85">
        <f t="shared" si="8"/>
        <v>0</v>
      </c>
      <c r="Z166" s="59"/>
      <c r="AA166" s="86"/>
      <c r="AB166" s="87"/>
      <c r="AC166" s="88"/>
      <c r="AD166" s="89"/>
    </row>
    <row r="167" spans="1:30" ht="15.75" customHeight="1" x14ac:dyDescent="0.2">
      <c r="A167" s="64" t="s">
        <v>117</v>
      </c>
      <c r="B167" s="65" t="s">
        <v>118</v>
      </c>
      <c r="C167" s="66" t="s">
        <v>119</v>
      </c>
      <c r="D167" s="67" t="s">
        <v>333</v>
      </c>
      <c r="E167" s="68" t="s">
        <v>355</v>
      </c>
      <c r="F167" s="69"/>
      <c r="G167" s="70" t="s">
        <v>381</v>
      </c>
      <c r="H167" s="71" t="s">
        <v>382</v>
      </c>
      <c r="I167" s="68" t="s">
        <v>129</v>
      </c>
      <c r="J167" s="72">
        <v>2018</v>
      </c>
      <c r="K167" s="73">
        <v>0.75</v>
      </c>
      <c r="L167" s="74">
        <v>1</v>
      </c>
      <c r="M167" s="75" t="s">
        <v>520</v>
      </c>
      <c r="N167" s="76"/>
      <c r="O167" s="77"/>
      <c r="P167" s="78" t="s">
        <v>842</v>
      </c>
      <c r="Q167" s="79" t="s">
        <v>843</v>
      </c>
      <c r="R167" s="93" t="s">
        <v>1034</v>
      </c>
      <c r="S167" s="80">
        <f t="shared" si="6"/>
        <v>260</v>
      </c>
      <c r="T167" s="81">
        <v>260</v>
      </c>
      <c r="U167" s="82" t="s">
        <v>1039</v>
      </c>
      <c r="V167" s="185">
        <f>T167/97</f>
        <v>2.6804123711340204</v>
      </c>
      <c r="W167" s="83"/>
      <c r="X167" s="84">
        <f t="shared" si="7"/>
        <v>0</v>
      </c>
      <c r="Y167" s="85">
        <f t="shared" si="8"/>
        <v>0</v>
      </c>
      <c r="Z167" s="59"/>
      <c r="AA167" s="86"/>
      <c r="AB167" s="87"/>
      <c r="AC167" s="88"/>
      <c r="AD167" s="89"/>
    </row>
    <row r="168" spans="1:30" ht="15.75" customHeight="1" x14ac:dyDescent="0.2">
      <c r="A168" s="64" t="s">
        <v>266</v>
      </c>
      <c r="B168" s="65" t="s">
        <v>137</v>
      </c>
      <c r="C168" s="66" t="s">
        <v>119</v>
      </c>
      <c r="D168" s="67" t="s">
        <v>188</v>
      </c>
      <c r="E168" s="68" t="s">
        <v>267</v>
      </c>
      <c r="F168" s="69"/>
      <c r="G168" s="70" t="s">
        <v>277</v>
      </c>
      <c r="H168" s="71" t="s">
        <v>281</v>
      </c>
      <c r="I168" s="68" t="s">
        <v>129</v>
      </c>
      <c r="J168" s="72" t="s">
        <v>280</v>
      </c>
      <c r="K168" s="73">
        <v>0.75</v>
      </c>
      <c r="L168" s="74">
        <v>18</v>
      </c>
      <c r="M168" s="75" t="s">
        <v>520</v>
      </c>
      <c r="N168" s="76"/>
      <c r="O168" s="77"/>
      <c r="P168" s="78" t="s">
        <v>722</v>
      </c>
      <c r="Q168" s="79" t="s">
        <v>725</v>
      </c>
      <c r="R168" s="93" t="s">
        <v>1035</v>
      </c>
      <c r="S168" s="80">
        <f t="shared" si="6"/>
        <v>216.66666666666669</v>
      </c>
      <c r="T168" s="81">
        <v>260</v>
      </c>
      <c r="U168" s="82">
        <v>95</v>
      </c>
      <c r="V168" s="185">
        <f t="shared" ref="V168:V173" si="9">T168/U168</f>
        <v>2.736842105263158</v>
      </c>
      <c r="W168" s="83"/>
      <c r="X168" s="84">
        <f t="shared" si="7"/>
        <v>0</v>
      </c>
      <c r="Y168" s="85">
        <f t="shared" si="8"/>
        <v>0</v>
      </c>
      <c r="Z168" s="59"/>
      <c r="AA168" s="86"/>
      <c r="AB168" s="87"/>
      <c r="AC168" s="88"/>
      <c r="AD168" s="89"/>
    </row>
    <row r="169" spans="1:30" ht="15.75" customHeight="1" x14ac:dyDescent="0.2">
      <c r="A169" s="64" t="s">
        <v>266</v>
      </c>
      <c r="B169" s="65" t="s">
        <v>137</v>
      </c>
      <c r="C169" s="66" t="s">
        <v>119</v>
      </c>
      <c r="D169" s="67" t="s">
        <v>188</v>
      </c>
      <c r="E169" s="68" t="s">
        <v>267</v>
      </c>
      <c r="F169" s="69"/>
      <c r="G169" s="70" t="s">
        <v>277</v>
      </c>
      <c r="H169" s="71" t="s">
        <v>281</v>
      </c>
      <c r="I169" s="68" t="s">
        <v>129</v>
      </c>
      <c r="J169" s="72" t="s">
        <v>280</v>
      </c>
      <c r="K169" s="73">
        <v>0.75</v>
      </c>
      <c r="L169" s="74">
        <v>21</v>
      </c>
      <c r="M169" s="75" t="s">
        <v>520</v>
      </c>
      <c r="N169" s="76"/>
      <c r="O169" s="77"/>
      <c r="P169" s="78" t="s">
        <v>722</v>
      </c>
      <c r="Q169" s="79" t="s">
        <v>726</v>
      </c>
      <c r="R169" s="93" t="s">
        <v>1035</v>
      </c>
      <c r="S169" s="80">
        <f t="shared" si="6"/>
        <v>216.66666666666669</v>
      </c>
      <c r="T169" s="81">
        <v>260</v>
      </c>
      <c r="U169" s="82">
        <v>95</v>
      </c>
      <c r="V169" s="185">
        <f t="shared" si="9"/>
        <v>2.736842105263158</v>
      </c>
      <c r="W169" s="83"/>
      <c r="X169" s="84">
        <f t="shared" si="7"/>
        <v>0</v>
      </c>
      <c r="Y169" s="85">
        <f t="shared" si="8"/>
        <v>0</v>
      </c>
      <c r="Z169" s="59"/>
      <c r="AA169" s="86"/>
      <c r="AB169" s="87"/>
      <c r="AC169" s="88"/>
      <c r="AD169" s="89"/>
    </row>
    <row r="170" spans="1:30" ht="15.75" customHeight="1" x14ac:dyDescent="0.2">
      <c r="A170" s="64" t="s">
        <v>117</v>
      </c>
      <c r="B170" s="65" t="s">
        <v>137</v>
      </c>
      <c r="C170" s="66" t="s">
        <v>119</v>
      </c>
      <c r="D170" s="67" t="s">
        <v>188</v>
      </c>
      <c r="E170" s="68" t="s">
        <v>267</v>
      </c>
      <c r="F170" s="69"/>
      <c r="G170" s="70" t="s">
        <v>277</v>
      </c>
      <c r="H170" s="71" t="s">
        <v>282</v>
      </c>
      <c r="I170" s="68" t="s">
        <v>129</v>
      </c>
      <c r="J170" s="72" t="s">
        <v>280</v>
      </c>
      <c r="K170" s="73">
        <v>0.75</v>
      </c>
      <c r="L170" s="74">
        <v>6</v>
      </c>
      <c r="M170" s="75" t="s">
        <v>520</v>
      </c>
      <c r="N170" s="76"/>
      <c r="O170" s="77"/>
      <c r="P170" s="78" t="s">
        <v>722</v>
      </c>
      <c r="Q170" s="79" t="s">
        <v>727</v>
      </c>
      <c r="R170" s="93" t="s">
        <v>1035</v>
      </c>
      <c r="S170" s="80">
        <f t="shared" si="6"/>
        <v>216.66666666666669</v>
      </c>
      <c r="T170" s="81">
        <v>260</v>
      </c>
      <c r="U170" s="82">
        <v>95</v>
      </c>
      <c r="V170" s="185">
        <f t="shared" si="9"/>
        <v>2.736842105263158</v>
      </c>
      <c r="W170" s="83"/>
      <c r="X170" s="84">
        <f t="shared" si="7"/>
        <v>0</v>
      </c>
      <c r="Y170" s="85">
        <f t="shared" si="8"/>
        <v>0</v>
      </c>
      <c r="Z170" s="59"/>
      <c r="AA170" s="86"/>
      <c r="AB170" s="87"/>
      <c r="AC170" s="88"/>
      <c r="AD170" s="89"/>
    </row>
    <row r="171" spans="1:30" ht="15.75" customHeight="1" x14ac:dyDescent="0.2">
      <c r="A171" s="64" t="s">
        <v>117</v>
      </c>
      <c r="B171" s="65" t="s">
        <v>118</v>
      </c>
      <c r="C171" s="66" t="s">
        <v>119</v>
      </c>
      <c r="D171" s="67" t="s">
        <v>188</v>
      </c>
      <c r="E171" s="68" t="s">
        <v>42</v>
      </c>
      <c r="F171" s="69" t="s">
        <v>208</v>
      </c>
      <c r="G171" s="70" t="s">
        <v>217</v>
      </c>
      <c r="H171" s="71" t="s">
        <v>218</v>
      </c>
      <c r="I171" s="68" t="s">
        <v>129</v>
      </c>
      <c r="J171" s="72">
        <v>1990</v>
      </c>
      <c r="K171" s="73">
        <v>0.75</v>
      </c>
      <c r="L171" s="74">
        <v>1</v>
      </c>
      <c r="M171" s="75" t="s">
        <v>519</v>
      </c>
      <c r="N171" s="76"/>
      <c r="O171" s="77"/>
      <c r="P171" s="78" t="s">
        <v>656</v>
      </c>
      <c r="Q171" s="79" t="s">
        <v>657</v>
      </c>
      <c r="R171" s="93" t="s">
        <v>1034</v>
      </c>
      <c r="S171" s="80">
        <f t="shared" si="6"/>
        <v>270</v>
      </c>
      <c r="T171" s="81">
        <v>270</v>
      </c>
      <c r="U171" s="82">
        <v>98</v>
      </c>
      <c r="V171" s="185">
        <f t="shared" si="9"/>
        <v>2.7551020408163267</v>
      </c>
      <c r="W171" s="83"/>
      <c r="X171" s="84">
        <f t="shared" si="7"/>
        <v>0</v>
      </c>
      <c r="Y171" s="85">
        <f t="shared" si="8"/>
        <v>0</v>
      </c>
      <c r="Z171" s="59"/>
      <c r="AA171" s="86"/>
      <c r="AB171" s="87"/>
      <c r="AC171" s="88"/>
      <c r="AD171" s="89"/>
    </row>
    <row r="172" spans="1:30" ht="15.75" customHeight="1" x14ac:dyDescent="0.2">
      <c r="A172" s="64" t="s">
        <v>117</v>
      </c>
      <c r="B172" s="65" t="s">
        <v>118</v>
      </c>
      <c r="C172" s="66" t="s">
        <v>119</v>
      </c>
      <c r="D172" s="67" t="s">
        <v>333</v>
      </c>
      <c r="E172" s="68" t="s">
        <v>334</v>
      </c>
      <c r="F172" s="69"/>
      <c r="G172" s="70" t="s">
        <v>352</v>
      </c>
      <c r="H172" s="71" t="s">
        <v>353</v>
      </c>
      <c r="I172" s="68" t="s">
        <v>337</v>
      </c>
      <c r="J172" s="72">
        <v>1990</v>
      </c>
      <c r="K172" s="73">
        <v>0.75</v>
      </c>
      <c r="L172" s="74">
        <v>5</v>
      </c>
      <c r="M172" s="75" t="s">
        <v>519</v>
      </c>
      <c r="N172" s="76"/>
      <c r="O172" s="77" t="s">
        <v>533</v>
      </c>
      <c r="P172" s="78" t="s">
        <v>810</v>
      </c>
      <c r="Q172" s="79" t="s">
        <v>811</v>
      </c>
      <c r="R172" s="93" t="s">
        <v>1034</v>
      </c>
      <c r="S172" s="80">
        <f t="shared" si="6"/>
        <v>270</v>
      </c>
      <c r="T172" s="81">
        <v>270</v>
      </c>
      <c r="U172" s="82">
        <v>97</v>
      </c>
      <c r="V172" s="185">
        <f t="shared" si="9"/>
        <v>2.7835051546391751</v>
      </c>
      <c r="W172" s="83"/>
      <c r="X172" s="84">
        <f t="shared" si="7"/>
        <v>0</v>
      </c>
      <c r="Y172" s="85">
        <f t="shared" si="8"/>
        <v>0</v>
      </c>
      <c r="Z172" s="59"/>
      <c r="AA172" s="86"/>
      <c r="AB172" s="87"/>
      <c r="AC172" s="88"/>
      <c r="AD172" s="89"/>
    </row>
    <row r="173" spans="1:30" ht="15.75" customHeight="1" x14ac:dyDescent="0.2">
      <c r="A173" s="64" t="s">
        <v>117</v>
      </c>
      <c r="B173" s="65" t="s">
        <v>118</v>
      </c>
      <c r="C173" s="66" t="s">
        <v>119</v>
      </c>
      <c r="D173" s="67" t="s">
        <v>188</v>
      </c>
      <c r="E173" s="68" t="s">
        <v>301</v>
      </c>
      <c r="F173" s="69" t="s">
        <v>327</v>
      </c>
      <c r="G173" s="70" t="s">
        <v>328</v>
      </c>
      <c r="H173" s="71" t="s">
        <v>330</v>
      </c>
      <c r="I173" s="68" t="s">
        <v>131</v>
      </c>
      <c r="J173" s="72">
        <v>2003</v>
      </c>
      <c r="K173" s="73">
        <v>0.75</v>
      </c>
      <c r="L173" s="74">
        <v>2</v>
      </c>
      <c r="M173" s="75" t="s">
        <v>520</v>
      </c>
      <c r="N173" s="76"/>
      <c r="O173" s="77" t="s">
        <v>521</v>
      </c>
      <c r="P173" s="78" t="s">
        <v>785</v>
      </c>
      <c r="Q173" s="79" t="s">
        <v>786</v>
      </c>
      <c r="R173" s="93" t="s">
        <v>1034</v>
      </c>
      <c r="S173" s="80">
        <f t="shared" si="6"/>
        <v>290</v>
      </c>
      <c r="T173" s="81">
        <v>290</v>
      </c>
      <c r="U173" s="82">
        <v>100</v>
      </c>
      <c r="V173" s="185">
        <f t="shared" si="9"/>
        <v>2.9</v>
      </c>
      <c r="W173" s="83"/>
      <c r="X173" s="84">
        <f t="shared" si="7"/>
        <v>0</v>
      </c>
      <c r="Y173" s="85">
        <f t="shared" si="8"/>
        <v>0</v>
      </c>
      <c r="Z173" s="59"/>
      <c r="AA173" s="86"/>
      <c r="AB173" s="87"/>
      <c r="AC173" s="88"/>
      <c r="AD173" s="89"/>
    </row>
    <row r="174" spans="1:30" ht="15.75" customHeight="1" x14ac:dyDescent="0.2">
      <c r="A174" s="64" t="s">
        <v>117</v>
      </c>
      <c r="B174" s="65" t="s">
        <v>137</v>
      </c>
      <c r="C174" s="66" t="s">
        <v>119</v>
      </c>
      <c r="D174" s="67" t="s">
        <v>444</v>
      </c>
      <c r="E174" s="68" t="s">
        <v>445</v>
      </c>
      <c r="F174" s="69"/>
      <c r="G174" s="70" t="s">
        <v>446</v>
      </c>
      <c r="H174" s="71" t="s">
        <v>235</v>
      </c>
      <c r="I174" s="68" t="s">
        <v>235</v>
      </c>
      <c r="J174" s="72">
        <v>2020</v>
      </c>
      <c r="K174" s="73">
        <v>0.75</v>
      </c>
      <c r="L174" s="74">
        <v>6</v>
      </c>
      <c r="M174" s="75" t="s">
        <v>520</v>
      </c>
      <c r="N174" s="76"/>
      <c r="O174" s="77"/>
      <c r="P174" s="78" t="s">
        <v>931</v>
      </c>
      <c r="Q174" s="79" t="s">
        <v>932</v>
      </c>
      <c r="R174" s="93" t="s">
        <v>1035</v>
      </c>
      <c r="S174" s="80">
        <f t="shared" si="6"/>
        <v>233.33333333333334</v>
      </c>
      <c r="T174" s="81">
        <v>280</v>
      </c>
      <c r="U174" s="82" t="s">
        <v>1038</v>
      </c>
      <c r="V174" s="185">
        <f>T174/96</f>
        <v>2.9166666666666665</v>
      </c>
      <c r="W174" s="83"/>
      <c r="X174" s="84">
        <f t="shared" si="7"/>
        <v>0</v>
      </c>
      <c r="Y174" s="85">
        <f t="shared" si="8"/>
        <v>0</v>
      </c>
      <c r="Z174" s="59"/>
      <c r="AA174" s="86"/>
      <c r="AB174" s="87"/>
      <c r="AC174" s="88"/>
      <c r="AD174" s="89"/>
    </row>
    <row r="175" spans="1:30" ht="15.75" customHeight="1" x14ac:dyDescent="0.2">
      <c r="A175" s="64" t="s">
        <v>117</v>
      </c>
      <c r="B175" s="65" t="s">
        <v>137</v>
      </c>
      <c r="C175" s="66" t="s">
        <v>138</v>
      </c>
      <c r="D175" s="67" t="s">
        <v>132</v>
      </c>
      <c r="E175" s="68" t="s">
        <v>157</v>
      </c>
      <c r="F175" s="69"/>
      <c r="G175" s="70" t="s">
        <v>158</v>
      </c>
      <c r="H175" s="71" t="s">
        <v>160</v>
      </c>
      <c r="I175" s="68"/>
      <c r="J175" s="72">
        <v>2015</v>
      </c>
      <c r="K175" s="73">
        <v>0.375</v>
      </c>
      <c r="L175" s="74">
        <v>1</v>
      </c>
      <c r="M175" s="75" t="s">
        <v>520</v>
      </c>
      <c r="N175" s="76"/>
      <c r="O175" s="77"/>
      <c r="P175" s="78" t="s">
        <v>548</v>
      </c>
      <c r="Q175" s="79" t="s">
        <v>584</v>
      </c>
      <c r="R175" s="93" t="s">
        <v>1034</v>
      </c>
      <c r="S175" s="80">
        <f t="shared" si="6"/>
        <v>145</v>
      </c>
      <c r="T175" s="81">
        <v>145</v>
      </c>
      <c r="U175" s="82">
        <v>97</v>
      </c>
      <c r="V175" s="185">
        <f>T175/U175*2</f>
        <v>2.9896907216494846</v>
      </c>
      <c r="W175" s="83"/>
      <c r="X175" s="84">
        <f t="shared" si="7"/>
        <v>0</v>
      </c>
      <c r="Y175" s="85">
        <f t="shared" si="8"/>
        <v>0</v>
      </c>
      <c r="Z175" s="59"/>
      <c r="AA175" s="86"/>
      <c r="AB175" s="87"/>
      <c r="AC175" s="88"/>
      <c r="AD175" s="89"/>
    </row>
    <row r="176" spans="1:30" ht="15.75" customHeight="1" x14ac:dyDescent="0.2">
      <c r="A176" s="64" t="s">
        <v>117</v>
      </c>
      <c r="B176" s="65" t="s">
        <v>137</v>
      </c>
      <c r="C176" s="66" t="s">
        <v>119</v>
      </c>
      <c r="D176" s="67" t="s">
        <v>333</v>
      </c>
      <c r="E176" s="68" t="s">
        <v>334</v>
      </c>
      <c r="F176" s="69"/>
      <c r="G176" s="70" t="s">
        <v>343</v>
      </c>
      <c r="H176" s="71" t="s">
        <v>348</v>
      </c>
      <c r="I176" s="68" t="s">
        <v>340</v>
      </c>
      <c r="J176" s="72">
        <v>2013</v>
      </c>
      <c r="K176" s="73">
        <v>1.5</v>
      </c>
      <c r="L176" s="74">
        <v>1</v>
      </c>
      <c r="M176" s="75" t="s">
        <v>520</v>
      </c>
      <c r="N176" s="76"/>
      <c r="O176" s="77"/>
      <c r="P176" s="78" t="s">
        <v>802</v>
      </c>
      <c r="Q176" s="79" t="s">
        <v>803</v>
      </c>
      <c r="R176" s="93" t="s">
        <v>1034</v>
      </c>
      <c r="S176" s="80">
        <f t="shared" si="6"/>
        <v>580</v>
      </c>
      <c r="T176" s="81">
        <v>580</v>
      </c>
      <c r="U176" s="82">
        <v>96</v>
      </c>
      <c r="V176" s="185">
        <f>T176/U176/2</f>
        <v>3.0208333333333335</v>
      </c>
      <c r="W176" s="83"/>
      <c r="X176" s="84">
        <f t="shared" si="7"/>
        <v>0</v>
      </c>
      <c r="Y176" s="85">
        <f t="shared" si="8"/>
        <v>0</v>
      </c>
      <c r="Z176" s="59"/>
      <c r="AA176" s="86"/>
      <c r="AB176" s="87"/>
      <c r="AC176" s="88"/>
      <c r="AD176" s="89"/>
    </row>
    <row r="177" spans="1:30" ht="15.75" customHeight="1" x14ac:dyDescent="0.2">
      <c r="A177" s="64" t="s">
        <v>117</v>
      </c>
      <c r="B177" s="65" t="s">
        <v>137</v>
      </c>
      <c r="C177" s="66" t="s">
        <v>138</v>
      </c>
      <c r="D177" s="67" t="s">
        <v>333</v>
      </c>
      <c r="E177" s="68" t="s">
        <v>385</v>
      </c>
      <c r="F177" s="69"/>
      <c r="G177" s="70" t="s">
        <v>386</v>
      </c>
      <c r="H177" s="71" t="s">
        <v>387</v>
      </c>
      <c r="I177" s="68" t="s">
        <v>129</v>
      </c>
      <c r="J177" s="72">
        <v>2003</v>
      </c>
      <c r="K177" s="73">
        <v>0.375</v>
      </c>
      <c r="L177" s="74">
        <v>5</v>
      </c>
      <c r="M177" s="75" t="s">
        <v>522</v>
      </c>
      <c r="N177" s="76"/>
      <c r="O177" s="77"/>
      <c r="P177" s="78" t="s">
        <v>848</v>
      </c>
      <c r="Q177" s="79" t="s">
        <v>849</v>
      </c>
      <c r="R177" s="93" t="s">
        <v>1034</v>
      </c>
      <c r="S177" s="80">
        <f t="shared" si="6"/>
        <v>145</v>
      </c>
      <c r="T177" s="81">
        <v>145</v>
      </c>
      <c r="U177" s="82">
        <v>95</v>
      </c>
      <c r="V177" s="185">
        <f>T177/U177*2</f>
        <v>3.0526315789473686</v>
      </c>
      <c r="W177" s="83"/>
      <c r="X177" s="84">
        <f t="shared" si="7"/>
        <v>0</v>
      </c>
      <c r="Y177" s="85">
        <f t="shared" si="8"/>
        <v>0</v>
      </c>
      <c r="Z177" s="59"/>
      <c r="AA177" s="86"/>
      <c r="AB177" s="87"/>
      <c r="AC177" s="88"/>
      <c r="AD177" s="89"/>
    </row>
    <row r="178" spans="1:30" ht="15.75" customHeight="1" x14ac:dyDescent="0.2">
      <c r="A178" s="64" t="s">
        <v>117</v>
      </c>
      <c r="B178" s="65" t="s">
        <v>137</v>
      </c>
      <c r="C178" s="66" t="s">
        <v>119</v>
      </c>
      <c r="D178" s="67" t="s">
        <v>132</v>
      </c>
      <c r="E178" s="68" t="s">
        <v>173</v>
      </c>
      <c r="F178" s="69"/>
      <c r="G178" s="70" t="s">
        <v>176</v>
      </c>
      <c r="H178" s="71" t="s">
        <v>177</v>
      </c>
      <c r="I178" s="68" t="s">
        <v>142</v>
      </c>
      <c r="J178" s="72">
        <v>2020</v>
      </c>
      <c r="K178" s="73">
        <v>0.75</v>
      </c>
      <c r="L178" s="74">
        <v>8</v>
      </c>
      <c r="M178" s="75" t="s">
        <v>520</v>
      </c>
      <c r="N178" s="76"/>
      <c r="O178" s="77"/>
      <c r="P178" s="78" t="s">
        <v>604</v>
      </c>
      <c r="Q178" s="79" t="s">
        <v>605</v>
      </c>
      <c r="R178" s="93" t="s">
        <v>1034</v>
      </c>
      <c r="S178" s="80">
        <f t="shared" si="6"/>
        <v>290</v>
      </c>
      <c r="T178" s="81">
        <v>290</v>
      </c>
      <c r="U178" s="82" t="s">
        <v>1036</v>
      </c>
      <c r="V178" s="185">
        <f>T178/95</f>
        <v>3.0526315789473686</v>
      </c>
      <c r="W178" s="83"/>
      <c r="X178" s="84">
        <f t="shared" si="7"/>
        <v>0</v>
      </c>
      <c r="Y178" s="85">
        <f t="shared" si="8"/>
        <v>0</v>
      </c>
      <c r="Z178" s="59"/>
      <c r="AA178" s="86"/>
      <c r="AB178" s="87"/>
      <c r="AC178" s="88"/>
      <c r="AD178" s="89"/>
    </row>
    <row r="179" spans="1:30" ht="15.75" customHeight="1" x14ac:dyDescent="0.2">
      <c r="A179" s="64" t="s">
        <v>117</v>
      </c>
      <c r="B179" s="65" t="s">
        <v>118</v>
      </c>
      <c r="C179" s="66" t="s">
        <v>119</v>
      </c>
      <c r="D179" s="67" t="s">
        <v>188</v>
      </c>
      <c r="E179" s="68" t="s">
        <v>301</v>
      </c>
      <c r="F179" s="69" t="s">
        <v>302</v>
      </c>
      <c r="G179" s="70" t="s">
        <v>316</v>
      </c>
      <c r="H179" s="71" t="s">
        <v>317</v>
      </c>
      <c r="I179" s="68" t="s">
        <v>129</v>
      </c>
      <c r="J179" s="72">
        <v>2015</v>
      </c>
      <c r="K179" s="73">
        <v>0.75</v>
      </c>
      <c r="L179" s="74">
        <v>1</v>
      </c>
      <c r="M179" s="75" t="s">
        <v>520</v>
      </c>
      <c r="N179" s="76"/>
      <c r="O179" s="77"/>
      <c r="P179" s="78" t="s">
        <v>768</v>
      </c>
      <c r="Q179" s="79" t="s">
        <v>771</v>
      </c>
      <c r="R179" s="93" t="s">
        <v>1035</v>
      </c>
      <c r="S179" s="80">
        <f t="shared" si="6"/>
        <v>250</v>
      </c>
      <c r="T179" s="81">
        <v>300</v>
      </c>
      <c r="U179" s="82">
        <v>98</v>
      </c>
      <c r="V179" s="185">
        <f>T179/U179</f>
        <v>3.0612244897959182</v>
      </c>
      <c r="W179" s="83"/>
      <c r="X179" s="84">
        <f t="shared" si="7"/>
        <v>0</v>
      </c>
      <c r="Y179" s="85">
        <f t="shared" si="8"/>
        <v>0</v>
      </c>
      <c r="Z179" s="59"/>
      <c r="AA179" s="86"/>
      <c r="AB179" s="87"/>
      <c r="AC179" s="88"/>
      <c r="AD179" s="89"/>
    </row>
    <row r="180" spans="1:30" ht="15.75" customHeight="1" x14ac:dyDescent="0.2">
      <c r="A180" s="64" t="s">
        <v>117</v>
      </c>
      <c r="B180" s="65" t="s">
        <v>118</v>
      </c>
      <c r="C180" s="66" t="s">
        <v>119</v>
      </c>
      <c r="D180" s="67" t="s">
        <v>447</v>
      </c>
      <c r="E180" s="68" t="s">
        <v>448</v>
      </c>
      <c r="F180" s="69"/>
      <c r="G180" s="70" t="s">
        <v>451</v>
      </c>
      <c r="H180" s="71" t="s">
        <v>452</v>
      </c>
      <c r="I180" s="68" t="s">
        <v>129</v>
      </c>
      <c r="J180" s="72">
        <v>2014</v>
      </c>
      <c r="K180" s="73">
        <v>1.5</v>
      </c>
      <c r="L180" s="74">
        <v>1</v>
      </c>
      <c r="M180" s="75" t="s">
        <v>520</v>
      </c>
      <c r="N180" s="76"/>
      <c r="O180" s="77"/>
      <c r="P180" s="78" t="s">
        <v>767</v>
      </c>
      <c r="Q180" s="79" t="s">
        <v>942</v>
      </c>
      <c r="R180" s="93" t="s">
        <v>1035</v>
      </c>
      <c r="S180" s="80">
        <f t="shared" si="6"/>
        <v>500</v>
      </c>
      <c r="T180" s="81">
        <v>600</v>
      </c>
      <c r="U180" s="82">
        <v>97</v>
      </c>
      <c r="V180" s="185">
        <f>T180/U180/2</f>
        <v>3.0927835051546393</v>
      </c>
      <c r="W180" s="83"/>
      <c r="X180" s="84">
        <f t="shared" si="7"/>
        <v>0</v>
      </c>
      <c r="Y180" s="85">
        <f t="shared" si="8"/>
        <v>0</v>
      </c>
      <c r="Z180" s="59"/>
      <c r="AA180" s="86"/>
      <c r="AB180" s="87"/>
      <c r="AC180" s="88"/>
      <c r="AD180" s="89"/>
    </row>
    <row r="181" spans="1:30" ht="15.75" customHeight="1" x14ac:dyDescent="0.2">
      <c r="A181" s="64" t="s">
        <v>117</v>
      </c>
      <c r="B181" s="65" t="s">
        <v>118</v>
      </c>
      <c r="C181" s="66" t="s">
        <v>119</v>
      </c>
      <c r="D181" s="67" t="s">
        <v>188</v>
      </c>
      <c r="E181" s="68" t="s">
        <v>301</v>
      </c>
      <c r="F181" s="69" t="s">
        <v>302</v>
      </c>
      <c r="G181" s="70" t="s">
        <v>303</v>
      </c>
      <c r="H181" s="71" t="s">
        <v>304</v>
      </c>
      <c r="I181" s="68" t="s">
        <v>129</v>
      </c>
      <c r="J181" s="72">
        <v>2013</v>
      </c>
      <c r="K181" s="73">
        <v>0.75</v>
      </c>
      <c r="L181" s="74">
        <v>1</v>
      </c>
      <c r="M181" s="75" t="s">
        <v>520</v>
      </c>
      <c r="N181" s="76"/>
      <c r="O181" s="77"/>
      <c r="P181" s="78" t="s">
        <v>739</v>
      </c>
      <c r="Q181" s="79" t="s">
        <v>741</v>
      </c>
      <c r="R181" s="93" t="s">
        <v>1035</v>
      </c>
      <c r="S181" s="80">
        <f t="shared" si="6"/>
        <v>250</v>
      </c>
      <c r="T181" s="81">
        <v>300</v>
      </c>
      <c r="U181" s="82" t="s">
        <v>1038</v>
      </c>
      <c r="V181" s="185">
        <f>T181/96</f>
        <v>3.125</v>
      </c>
      <c r="W181" s="83"/>
      <c r="X181" s="84">
        <f t="shared" si="7"/>
        <v>0</v>
      </c>
      <c r="Y181" s="85">
        <f t="shared" si="8"/>
        <v>0</v>
      </c>
      <c r="Z181" s="59"/>
      <c r="AA181" s="86"/>
      <c r="AB181" s="87"/>
      <c r="AC181" s="88"/>
      <c r="AD181" s="89"/>
    </row>
    <row r="182" spans="1:30" ht="15.75" customHeight="1" x14ac:dyDescent="0.2">
      <c r="A182" s="64" t="s">
        <v>117</v>
      </c>
      <c r="B182" s="65" t="s">
        <v>137</v>
      </c>
      <c r="C182" s="66" t="s">
        <v>119</v>
      </c>
      <c r="D182" s="67" t="s">
        <v>391</v>
      </c>
      <c r="E182" s="68" t="s">
        <v>427</v>
      </c>
      <c r="F182" s="69"/>
      <c r="G182" s="70" t="s">
        <v>430</v>
      </c>
      <c r="H182" s="71" t="s">
        <v>433</v>
      </c>
      <c r="I182" s="68" t="s">
        <v>142</v>
      </c>
      <c r="J182" s="72">
        <v>2019</v>
      </c>
      <c r="K182" s="73">
        <v>0.75</v>
      </c>
      <c r="L182" s="74">
        <v>4</v>
      </c>
      <c r="M182" s="75" t="s">
        <v>520</v>
      </c>
      <c r="N182" s="76"/>
      <c r="O182" s="77"/>
      <c r="P182" s="78" t="s">
        <v>917</v>
      </c>
      <c r="Q182" s="79" t="s">
        <v>918</v>
      </c>
      <c r="R182" s="93" t="s">
        <v>1034</v>
      </c>
      <c r="S182" s="80">
        <f t="shared" si="6"/>
        <v>310</v>
      </c>
      <c r="T182" s="81">
        <v>310</v>
      </c>
      <c r="U182" s="82" t="s">
        <v>1038</v>
      </c>
      <c r="V182" s="185">
        <f>T182/96</f>
        <v>3.2291666666666665</v>
      </c>
      <c r="W182" s="83"/>
      <c r="X182" s="84">
        <f t="shared" si="7"/>
        <v>0</v>
      </c>
      <c r="Y182" s="85">
        <f t="shared" si="8"/>
        <v>0</v>
      </c>
      <c r="Z182" s="59"/>
      <c r="AA182" s="86"/>
      <c r="AB182" s="87"/>
      <c r="AC182" s="88"/>
      <c r="AD182" s="89"/>
    </row>
    <row r="183" spans="1:30" ht="15.75" customHeight="1" x14ac:dyDescent="0.2">
      <c r="A183" s="64" t="s">
        <v>117</v>
      </c>
      <c r="B183" s="65" t="s">
        <v>118</v>
      </c>
      <c r="C183" s="66" t="s">
        <v>119</v>
      </c>
      <c r="D183" s="67" t="s">
        <v>188</v>
      </c>
      <c r="E183" s="68" t="s">
        <v>301</v>
      </c>
      <c r="F183" s="69" t="s">
        <v>302</v>
      </c>
      <c r="G183" s="70" t="s">
        <v>316</v>
      </c>
      <c r="H183" s="71" t="s">
        <v>317</v>
      </c>
      <c r="I183" s="68" t="s">
        <v>129</v>
      </c>
      <c r="J183" s="72">
        <v>2016</v>
      </c>
      <c r="K183" s="73">
        <v>0.75</v>
      </c>
      <c r="L183" s="74">
        <v>5</v>
      </c>
      <c r="M183" s="75" t="s">
        <v>520</v>
      </c>
      <c r="N183" s="76"/>
      <c r="O183" s="77"/>
      <c r="P183" s="78" t="s">
        <v>768</v>
      </c>
      <c r="Q183" s="79" t="s">
        <v>772</v>
      </c>
      <c r="R183" s="93" t="s">
        <v>1035</v>
      </c>
      <c r="S183" s="80">
        <f t="shared" si="6"/>
        <v>266.66666666666669</v>
      </c>
      <c r="T183" s="81">
        <v>320</v>
      </c>
      <c r="U183" s="82">
        <v>99</v>
      </c>
      <c r="V183" s="185">
        <f>T183/U183</f>
        <v>3.2323232323232323</v>
      </c>
      <c r="W183" s="83"/>
      <c r="X183" s="84">
        <f t="shared" si="7"/>
        <v>0</v>
      </c>
      <c r="Y183" s="85">
        <f t="shared" si="8"/>
        <v>0</v>
      </c>
      <c r="Z183" s="59"/>
      <c r="AA183" s="86"/>
      <c r="AB183" s="87"/>
      <c r="AC183" s="88"/>
      <c r="AD183" s="89"/>
    </row>
    <row r="184" spans="1:30" ht="15.75" customHeight="1" x14ac:dyDescent="0.2">
      <c r="A184" s="64" t="s">
        <v>117</v>
      </c>
      <c r="B184" s="65" t="s">
        <v>118</v>
      </c>
      <c r="C184" s="66" t="s">
        <v>119</v>
      </c>
      <c r="D184" s="67" t="s">
        <v>188</v>
      </c>
      <c r="E184" s="68" t="s">
        <v>301</v>
      </c>
      <c r="F184" s="69" t="s">
        <v>327</v>
      </c>
      <c r="G184" s="70" t="s">
        <v>328</v>
      </c>
      <c r="H184" s="71" t="s">
        <v>329</v>
      </c>
      <c r="I184" s="68" t="s">
        <v>129</v>
      </c>
      <c r="J184" s="72">
        <v>2001</v>
      </c>
      <c r="K184" s="73">
        <v>0.75</v>
      </c>
      <c r="L184" s="74">
        <v>3</v>
      </c>
      <c r="M184" s="75" t="s">
        <v>520</v>
      </c>
      <c r="N184" s="76"/>
      <c r="O184" s="77"/>
      <c r="P184" s="78" t="s">
        <v>783</v>
      </c>
      <c r="Q184" s="79" t="s">
        <v>784</v>
      </c>
      <c r="R184" s="93" t="s">
        <v>1034</v>
      </c>
      <c r="S184" s="80">
        <f t="shared" si="6"/>
        <v>320</v>
      </c>
      <c r="T184" s="81">
        <v>320</v>
      </c>
      <c r="U184" s="82" t="s">
        <v>1046</v>
      </c>
      <c r="V184" s="185">
        <f>T184/98</f>
        <v>3.2653061224489797</v>
      </c>
      <c r="W184" s="83"/>
      <c r="X184" s="84">
        <f t="shared" si="7"/>
        <v>0</v>
      </c>
      <c r="Y184" s="85">
        <f t="shared" si="8"/>
        <v>0</v>
      </c>
      <c r="Z184" s="59"/>
      <c r="AA184" s="86"/>
      <c r="AB184" s="87"/>
      <c r="AC184" s="88"/>
      <c r="AD184" s="89"/>
    </row>
    <row r="185" spans="1:30" ht="15.75" customHeight="1" x14ac:dyDescent="0.2">
      <c r="A185" s="64" t="s">
        <v>117</v>
      </c>
      <c r="B185" s="65" t="s">
        <v>118</v>
      </c>
      <c r="C185" s="66" t="s">
        <v>119</v>
      </c>
      <c r="D185" s="67" t="s">
        <v>188</v>
      </c>
      <c r="E185" s="68" t="s">
        <v>301</v>
      </c>
      <c r="F185" s="69" t="s">
        <v>302</v>
      </c>
      <c r="G185" s="70" t="s">
        <v>303</v>
      </c>
      <c r="H185" s="71" t="s">
        <v>304</v>
      </c>
      <c r="I185" s="68" t="s">
        <v>129</v>
      </c>
      <c r="J185" s="72">
        <v>2018</v>
      </c>
      <c r="K185" s="73">
        <v>0.75</v>
      </c>
      <c r="L185" s="74">
        <v>1</v>
      </c>
      <c r="M185" s="75" t="s">
        <v>520</v>
      </c>
      <c r="N185" s="76"/>
      <c r="O185" s="77"/>
      <c r="P185" s="78" t="s">
        <v>739</v>
      </c>
      <c r="Q185" s="79" t="s">
        <v>746</v>
      </c>
      <c r="R185" s="93" t="s">
        <v>1035</v>
      </c>
      <c r="S185" s="80">
        <f t="shared" si="6"/>
        <v>275</v>
      </c>
      <c r="T185" s="81">
        <v>330</v>
      </c>
      <c r="U185" s="82">
        <v>99</v>
      </c>
      <c r="V185" s="185">
        <f>T185/U185</f>
        <v>3.3333333333333335</v>
      </c>
      <c r="W185" s="83"/>
      <c r="X185" s="84">
        <f t="shared" si="7"/>
        <v>0</v>
      </c>
      <c r="Y185" s="85">
        <f t="shared" si="8"/>
        <v>0</v>
      </c>
      <c r="Z185" s="59"/>
      <c r="AA185" s="86"/>
      <c r="AB185" s="87"/>
      <c r="AC185" s="88"/>
      <c r="AD185" s="89"/>
    </row>
    <row r="186" spans="1:30" ht="15.75" customHeight="1" x14ac:dyDescent="0.2">
      <c r="A186" s="64" t="s">
        <v>117</v>
      </c>
      <c r="B186" s="65" t="s">
        <v>118</v>
      </c>
      <c r="C186" s="66" t="s">
        <v>119</v>
      </c>
      <c r="D186" s="67" t="s">
        <v>460</v>
      </c>
      <c r="E186" s="68" t="s">
        <v>461</v>
      </c>
      <c r="F186" s="69" t="s">
        <v>462</v>
      </c>
      <c r="G186" s="70" t="s">
        <v>483</v>
      </c>
      <c r="H186" s="71" t="s">
        <v>484</v>
      </c>
      <c r="I186" s="68" t="s">
        <v>124</v>
      </c>
      <c r="J186" s="72">
        <v>2017</v>
      </c>
      <c r="K186" s="73">
        <v>0.75</v>
      </c>
      <c r="L186" s="74">
        <v>24</v>
      </c>
      <c r="M186" s="75" t="s">
        <v>520</v>
      </c>
      <c r="N186" s="76"/>
      <c r="O186" s="77"/>
      <c r="P186" s="78" t="s">
        <v>986</v>
      </c>
      <c r="Q186" s="79" t="s">
        <v>987</v>
      </c>
      <c r="R186" s="93" t="s">
        <v>1035</v>
      </c>
      <c r="S186" s="80">
        <f t="shared" si="6"/>
        <v>275</v>
      </c>
      <c r="T186" s="81">
        <v>330</v>
      </c>
      <c r="U186" s="82" t="s">
        <v>1037</v>
      </c>
      <c r="V186" s="185">
        <f>T186/98</f>
        <v>3.3673469387755102</v>
      </c>
      <c r="W186" s="83"/>
      <c r="X186" s="84">
        <f t="shared" si="7"/>
        <v>0</v>
      </c>
      <c r="Y186" s="85">
        <f t="shared" si="8"/>
        <v>0</v>
      </c>
      <c r="Z186" s="59"/>
      <c r="AA186" s="86"/>
      <c r="AB186" s="87"/>
      <c r="AC186" s="88"/>
      <c r="AD186" s="89"/>
    </row>
    <row r="187" spans="1:30" ht="15.75" customHeight="1" x14ac:dyDescent="0.2">
      <c r="A187" s="64" t="s">
        <v>117</v>
      </c>
      <c r="B187" s="65" t="s">
        <v>118</v>
      </c>
      <c r="C187" s="66" t="s">
        <v>119</v>
      </c>
      <c r="D187" s="67" t="s">
        <v>188</v>
      </c>
      <c r="E187" s="68" t="s">
        <v>42</v>
      </c>
      <c r="F187" s="69" t="s">
        <v>219</v>
      </c>
      <c r="G187" s="70" t="s">
        <v>222</v>
      </c>
      <c r="H187" s="71" t="s">
        <v>223</v>
      </c>
      <c r="I187" s="68" t="s">
        <v>129</v>
      </c>
      <c r="J187" s="72">
        <v>1982</v>
      </c>
      <c r="K187" s="73">
        <v>0.75</v>
      </c>
      <c r="L187" s="74">
        <v>1</v>
      </c>
      <c r="M187" s="75" t="s">
        <v>526</v>
      </c>
      <c r="N187" s="76"/>
      <c r="O187" s="77"/>
      <c r="P187" s="78" t="s">
        <v>661</v>
      </c>
      <c r="Q187" s="79" t="s">
        <v>662</v>
      </c>
      <c r="R187" s="93" t="s">
        <v>1034</v>
      </c>
      <c r="S187" s="80">
        <f t="shared" si="6"/>
        <v>330</v>
      </c>
      <c r="T187" s="81">
        <v>330</v>
      </c>
      <c r="U187" s="82">
        <v>96</v>
      </c>
      <c r="V187" s="185">
        <f>T187/U187</f>
        <v>3.4375</v>
      </c>
      <c r="W187" s="83"/>
      <c r="X187" s="84">
        <f t="shared" si="7"/>
        <v>0</v>
      </c>
      <c r="Y187" s="85">
        <f t="shared" si="8"/>
        <v>0</v>
      </c>
      <c r="Z187" s="59"/>
      <c r="AA187" s="86"/>
      <c r="AB187" s="87"/>
      <c r="AC187" s="88"/>
      <c r="AD187" s="89"/>
    </row>
    <row r="188" spans="1:30" ht="15.75" customHeight="1" x14ac:dyDescent="0.2">
      <c r="A188" s="64" t="s">
        <v>117</v>
      </c>
      <c r="B188" s="65" t="s">
        <v>118</v>
      </c>
      <c r="C188" s="66" t="s">
        <v>119</v>
      </c>
      <c r="D188" s="67" t="s">
        <v>188</v>
      </c>
      <c r="E188" s="68" t="s">
        <v>301</v>
      </c>
      <c r="F188" s="69" t="s">
        <v>302</v>
      </c>
      <c r="G188" s="70" t="s">
        <v>305</v>
      </c>
      <c r="H188" s="71" t="s">
        <v>307</v>
      </c>
      <c r="I188" s="68" t="s">
        <v>129</v>
      </c>
      <c r="J188" s="72" t="s">
        <v>308</v>
      </c>
      <c r="K188" s="73">
        <v>0.75</v>
      </c>
      <c r="L188" s="74">
        <v>1</v>
      </c>
      <c r="M188" s="75" t="s">
        <v>520</v>
      </c>
      <c r="N188" s="76"/>
      <c r="O188" s="77"/>
      <c r="P188" s="78" t="s">
        <v>757</v>
      </c>
      <c r="Q188" s="79" t="s">
        <v>758</v>
      </c>
      <c r="R188" s="93" t="s">
        <v>1035</v>
      </c>
      <c r="S188" s="80">
        <f t="shared" si="6"/>
        <v>275</v>
      </c>
      <c r="T188" s="81">
        <v>330</v>
      </c>
      <c r="U188" s="82">
        <v>96</v>
      </c>
      <c r="V188" s="185">
        <f>T188/U188</f>
        <v>3.4375</v>
      </c>
      <c r="W188" s="83"/>
      <c r="X188" s="84">
        <f t="shared" si="7"/>
        <v>0</v>
      </c>
      <c r="Y188" s="85">
        <f t="shared" si="8"/>
        <v>0</v>
      </c>
      <c r="Z188" s="59"/>
      <c r="AA188" s="86"/>
      <c r="AB188" s="87"/>
      <c r="AC188" s="88"/>
      <c r="AD188" s="89"/>
    </row>
    <row r="189" spans="1:30" ht="15.75" customHeight="1" x14ac:dyDescent="0.2">
      <c r="A189" s="64" t="s">
        <v>117</v>
      </c>
      <c r="B189" s="65" t="s">
        <v>118</v>
      </c>
      <c r="C189" s="66" t="s">
        <v>119</v>
      </c>
      <c r="D189" s="67" t="s">
        <v>188</v>
      </c>
      <c r="E189" s="68" t="s">
        <v>301</v>
      </c>
      <c r="F189" s="69" t="s">
        <v>302</v>
      </c>
      <c r="G189" s="70" t="s">
        <v>305</v>
      </c>
      <c r="H189" s="71" t="s">
        <v>307</v>
      </c>
      <c r="I189" s="68" t="s">
        <v>129</v>
      </c>
      <c r="J189" s="72" t="s">
        <v>308</v>
      </c>
      <c r="K189" s="73">
        <v>0.75</v>
      </c>
      <c r="L189" s="74">
        <v>3</v>
      </c>
      <c r="M189" s="75" t="s">
        <v>520</v>
      </c>
      <c r="N189" s="76"/>
      <c r="O189" s="77"/>
      <c r="P189" s="78" t="s">
        <v>759</v>
      </c>
      <c r="Q189" s="79" t="s">
        <v>760</v>
      </c>
      <c r="R189" s="93" t="s">
        <v>1035</v>
      </c>
      <c r="S189" s="80">
        <f t="shared" si="6"/>
        <v>275</v>
      </c>
      <c r="T189" s="81">
        <v>330</v>
      </c>
      <c r="U189" s="82">
        <v>96</v>
      </c>
      <c r="V189" s="185">
        <f>T189/U189</f>
        <v>3.4375</v>
      </c>
      <c r="W189" s="83"/>
      <c r="X189" s="84">
        <f t="shared" si="7"/>
        <v>0</v>
      </c>
      <c r="Y189" s="85">
        <f t="shared" si="8"/>
        <v>0</v>
      </c>
      <c r="Z189" s="59"/>
      <c r="AA189" s="86"/>
      <c r="AB189" s="87"/>
      <c r="AC189" s="88"/>
      <c r="AD189" s="89"/>
    </row>
    <row r="190" spans="1:30" ht="15.75" customHeight="1" x14ac:dyDescent="0.2">
      <c r="A190" s="64" t="s">
        <v>117</v>
      </c>
      <c r="B190" s="65" t="s">
        <v>118</v>
      </c>
      <c r="C190" s="66" t="s">
        <v>119</v>
      </c>
      <c r="D190" s="67" t="s">
        <v>333</v>
      </c>
      <c r="E190" s="68" t="s">
        <v>355</v>
      </c>
      <c r="F190" s="69"/>
      <c r="G190" s="70" t="s">
        <v>383</v>
      </c>
      <c r="H190" s="71" t="s">
        <v>384</v>
      </c>
      <c r="I190" s="68" t="s">
        <v>129</v>
      </c>
      <c r="J190" s="72">
        <v>1997</v>
      </c>
      <c r="K190" s="73">
        <v>0.75</v>
      </c>
      <c r="L190" s="74">
        <v>1</v>
      </c>
      <c r="M190" s="75" t="s">
        <v>520</v>
      </c>
      <c r="N190" s="76"/>
      <c r="O190" s="77"/>
      <c r="P190" s="78" t="s">
        <v>844</v>
      </c>
      <c r="Q190" s="79" t="s">
        <v>845</v>
      </c>
      <c r="R190" s="93" t="s">
        <v>1034</v>
      </c>
      <c r="S190" s="80">
        <f t="shared" si="6"/>
        <v>330</v>
      </c>
      <c r="T190" s="81">
        <v>330</v>
      </c>
      <c r="U190" s="82">
        <v>96</v>
      </c>
      <c r="V190" s="185">
        <f>T190/U190</f>
        <v>3.4375</v>
      </c>
      <c r="W190" s="83"/>
      <c r="X190" s="84">
        <f t="shared" si="7"/>
        <v>0</v>
      </c>
      <c r="Y190" s="85">
        <f t="shared" si="8"/>
        <v>0</v>
      </c>
      <c r="Z190" s="59"/>
      <c r="AA190" s="86"/>
      <c r="AB190" s="87"/>
      <c r="AC190" s="88"/>
      <c r="AD190" s="89"/>
    </row>
    <row r="191" spans="1:30" ht="15.75" customHeight="1" x14ac:dyDescent="0.2">
      <c r="A191" s="64" t="s">
        <v>266</v>
      </c>
      <c r="B191" s="65" t="s">
        <v>137</v>
      </c>
      <c r="C191" s="66" t="s">
        <v>119</v>
      </c>
      <c r="D191" s="67" t="s">
        <v>188</v>
      </c>
      <c r="E191" s="68" t="s">
        <v>267</v>
      </c>
      <c r="F191" s="69"/>
      <c r="G191" s="70" t="s">
        <v>272</v>
      </c>
      <c r="H191" s="71" t="s">
        <v>273</v>
      </c>
      <c r="I191" s="68" t="s">
        <v>274</v>
      </c>
      <c r="J191" s="72">
        <v>2017</v>
      </c>
      <c r="K191" s="73">
        <v>0.75</v>
      </c>
      <c r="L191" s="74">
        <v>6</v>
      </c>
      <c r="M191" s="75" t="s">
        <v>520</v>
      </c>
      <c r="N191" s="76"/>
      <c r="O191" s="77"/>
      <c r="P191" s="78" t="s">
        <v>717</v>
      </c>
      <c r="Q191" s="79" t="s">
        <v>718</v>
      </c>
      <c r="R191" s="93" t="s">
        <v>1035</v>
      </c>
      <c r="S191" s="80">
        <f t="shared" si="6"/>
        <v>275</v>
      </c>
      <c r="T191" s="81">
        <v>330</v>
      </c>
      <c r="U191" s="82" t="s">
        <v>1036</v>
      </c>
      <c r="V191" s="185">
        <f>T191/95</f>
        <v>3.4736842105263159</v>
      </c>
      <c r="W191" s="83"/>
      <c r="X191" s="84">
        <f t="shared" si="7"/>
        <v>0</v>
      </c>
      <c r="Y191" s="85">
        <f t="shared" si="8"/>
        <v>0</v>
      </c>
      <c r="Z191" s="59"/>
      <c r="AA191" s="86"/>
      <c r="AB191" s="87"/>
      <c r="AC191" s="88"/>
      <c r="AD191" s="89"/>
    </row>
    <row r="192" spans="1:30" ht="15.75" customHeight="1" x14ac:dyDescent="0.2">
      <c r="A192" s="64" t="s">
        <v>117</v>
      </c>
      <c r="B192" s="65" t="s">
        <v>118</v>
      </c>
      <c r="C192" s="66" t="s">
        <v>119</v>
      </c>
      <c r="D192" s="67" t="s">
        <v>188</v>
      </c>
      <c r="E192" s="68" t="s">
        <v>301</v>
      </c>
      <c r="F192" s="69" t="s">
        <v>302</v>
      </c>
      <c r="G192" s="70" t="s">
        <v>303</v>
      </c>
      <c r="H192" s="71" t="s">
        <v>304</v>
      </c>
      <c r="I192" s="68" t="s">
        <v>129</v>
      </c>
      <c r="J192" s="72">
        <v>2015</v>
      </c>
      <c r="K192" s="73">
        <v>0.75</v>
      </c>
      <c r="L192" s="74">
        <v>1</v>
      </c>
      <c r="M192" s="75" t="s">
        <v>520</v>
      </c>
      <c r="N192" s="76"/>
      <c r="O192" s="77"/>
      <c r="P192" s="78" t="s">
        <v>739</v>
      </c>
      <c r="Q192" s="79" t="s">
        <v>742</v>
      </c>
      <c r="R192" s="93" t="s">
        <v>1035</v>
      </c>
      <c r="S192" s="80">
        <f t="shared" si="6"/>
        <v>291.66666666666669</v>
      </c>
      <c r="T192" s="81">
        <v>350</v>
      </c>
      <c r="U192" s="82">
        <v>98</v>
      </c>
      <c r="V192" s="185">
        <f>T192/U192</f>
        <v>3.5714285714285716</v>
      </c>
      <c r="W192" s="83"/>
      <c r="X192" s="84">
        <f t="shared" si="7"/>
        <v>0</v>
      </c>
      <c r="Y192" s="85">
        <f t="shared" si="8"/>
        <v>0</v>
      </c>
      <c r="Z192" s="59"/>
      <c r="AA192" s="86"/>
      <c r="AB192" s="87"/>
      <c r="AC192" s="88"/>
      <c r="AD192" s="89"/>
    </row>
    <row r="193" spans="1:30" ht="15.75" customHeight="1" x14ac:dyDescent="0.2">
      <c r="A193" s="64" t="s">
        <v>117</v>
      </c>
      <c r="B193" s="65" t="s">
        <v>118</v>
      </c>
      <c r="C193" s="66" t="s">
        <v>119</v>
      </c>
      <c r="D193" s="67" t="s">
        <v>460</v>
      </c>
      <c r="E193" s="68" t="s">
        <v>461</v>
      </c>
      <c r="F193" s="69" t="s">
        <v>462</v>
      </c>
      <c r="G193" s="70" t="s">
        <v>489</v>
      </c>
      <c r="H193" s="71" t="s">
        <v>490</v>
      </c>
      <c r="I193" s="68" t="s">
        <v>124</v>
      </c>
      <c r="J193" s="72">
        <v>2013</v>
      </c>
      <c r="K193" s="73">
        <v>0.75</v>
      </c>
      <c r="L193" s="74">
        <v>5</v>
      </c>
      <c r="M193" s="75" t="s">
        <v>520</v>
      </c>
      <c r="N193" s="76"/>
      <c r="O193" s="77"/>
      <c r="P193" s="78" t="s">
        <v>604</v>
      </c>
      <c r="Q193" s="79" t="s">
        <v>997</v>
      </c>
      <c r="R193" s="93" t="s">
        <v>1035</v>
      </c>
      <c r="S193" s="80">
        <f t="shared" si="6"/>
        <v>300</v>
      </c>
      <c r="T193" s="81">
        <v>360</v>
      </c>
      <c r="U193" s="82">
        <v>100</v>
      </c>
      <c r="V193" s="185">
        <f>T193/U193</f>
        <v>3.6</v>
      </c>
      <c r="W193" s="83"/>
      <c r="X193" s="84">
        <f t="shared" si="7"/>
        <v>0</v>
      </c>
      <c r="Y193" s="85">
        <f t="shared" si="8"/>
        <v>0</v>
      </c>
      <c r="Z193" s="59"/>
      <c r="AA193" s="86"/>
      <c r="AB193" s="87"/>
      <c r="AC193" s="88"/>
      <c r="AD193" s="89"/>
    </row>
    <row r="194" spans="1:30" ht="15.75" customHeight="1" x14ac:dyDescent="0.2">
      <c r="A194" s="64" t="s">
        <v>117</v>
      </c>
      <c r="B194" s="65" t="s">
        <v>118</v>
      </c>
      <c r="C194" s="66" t="s">
        <v>119</v>
      </c>
      <c r="D194" s="67" t="s">
        <v>460</v>
      </c>
      <c r="E194" s="68" t="s">
        <v>461</v>
      </c>
      <c r="F194" s="69" t="s">
        <v>462</v>
      </c>
      <c r="G194" s="70" t="s">
        <v>489</v>
      </c>
      <c r="H194" s="71" t="s">
        <v>491</v>
      </c>
      <c r="I194" s="68" t="s">
        <v>124</v>
      </c>
      <c r="J194" s="72">
        <v>2013</v>
      </c>
      <c r="K194" s="73">
        <v>0.75</v>
      </c>
      <c r="L194" s="74">
        <v>4</v>
      </c>
      <c r="M194" s="75" t="s">
        <v>520</v>
      </c>
      <c r="N194" s="76"/>
      <c r="O194" s="77"/>
      <c r="P194" s="78" t="s">
        <v>604</v>
      </c>
      <c r="Q194" s="79" t="s">
        <v>999</v>
      </c>
      <c r="R194" s="93" t="s">
        <v>1035</v>
      </c>
      <c r="S194" s="80">
        <f t="shared" si="6"/>
        <v>300</v>
      </c>
      <c r="T194" s="81">
        <v>360</v>
      </c>
      <c r="U194" s="82">
        <v>100</v>
      </c>
      <c r="V194" s="185">
        <f>T194/U194</f>
        <v>3.6</v>
      </c>
      <c r="W194" s="83"/>
      <c r="X194" s="84">
        <f t="shared" si="7"/>
        <v>0</v>
      </c>
      <c r="Y194" s="85">
        <f t="shared" si="8"/>
        <v>0</v>
      </c>
      <c r="Z194" s="59"/>
      <c r="AA194" s="86"/>
      <c r="AB194" s="87"/>
      <c r="AC194" s="88"/>
      <c r="AD194" s="89"/>
    </row>
    <row r="195" spans="1:30" ht="15.75" customHeight="1" x14ac:dyDescent="0.2">
      <c r="A195" s="64" t="s">
        <v>117</v>
      </c>
      <c r="B195" s="65" t="s">
        <v>118</v>
      </c>
      <c r="C195" s="66" t="s">
        <v>119</v>
      </c>
      <c r="D195" s="67" t="s">
        <v>188</v>
      </c>
      <c r="E195" s="68" t="s">
        <v>301</v>
      </c>
      <c r="F195" s="69" t="s">
        <v>302</v>
      </c>
      <c r="G195" s="70" t="s">
        <v>303</v>
      </c>
      <c r="H195" s="71" t="s">
        <v>304</v>
      </c>
      <c r="I195" s="68" t="s">
        <v>129</v>
      </c>
      <c r="J195" s="72">
        <v>2012</v>
      </c>
      <c r="K195" s="73">
        <v>0.75</v>
      </c>
      <c r="L195" s="74">
        <v>1</v>
      </c>
      <c r="M195" s="75" t="s">
        <v>520</v>
      </c>
      <c r="N195" s="76"/>
      <c r="O195" s="77"/>
      <c r="P195" s="78" t="s">
        <v>739</v>
      </c>
      <c r="Q195" s="79" t="s">
        <v>740</v>
      </c>
      <c r="R195" s="93" t="s">
        <v>1035</v>
      </c>
      <c r="S195" s="80">
        <f t="shared" si="6"/>
        <v>300</v>
      </c>
      <c r="T195" s="81">
        <v>360</v>
      </c>
      <c r="U195" s="82">
        <v>99</v>
      </c>
      <c r="V195" s="185">
        <f>T195/U195</f>
        <v>3.6363636363636362</v>
      </c>
      <c r="W195" s="83"/>
      <c r="X195" s="84">
        <f t="shared" si="7"/>
        <v>0</v>
      </c>
      <c r="Y195" s="85">
        <f t="shared" si="8"/>
        <v>0</v>
      </c>
      <c r="Z195" s="59"/>
      <c r="AA195" s="86"/>
      <c r="AB195" s="87"/>
      <c r="AC195" s="88"/>
      <c r="AD195" s="89"/>
    </row>
    <row r="196" spans="1:30" ht="15.75" customHeight="1" x14ac:dyDescent="0.2">
      <c r="A196" s="64" t="s">
        <v>117</v>
      </c>
      <c r="B196" s="65" t="s">
        <v>118</v>
      </c>
      <c r="C196" s="66" t="s">
        <v>119</v>
      </c>
      <c r="D196" s="67" t="s">
        <v>460</v>
      </c>
      <c r="E196" s="68" t="s">
        <v>461</v>
      </c>
      <c r="F196" s="69" t="s">
        <v>462</v>
      </c>
      <c r="G196" s="70" t="s">
        <v>489</v>
      </c>
      <c r="H196" s="71" t="s">
        <v>493</v>
      </c>
      <c r="I196" s="68" t="s">
        <v>124</v>
      </c>
      <c r="J196" s="72">
        <v>2013</v>
      </c>
      <c r="K196" s="73">
        <v>0.75</v>
      </c>
      <c r="L196" s="74">
        <v>17</v>
      </c>
      <c r="M196" s="75" t="s">
        <v>520</v>
      </c>
      <c r="N196" s="76"/>
      <c r="O196" s="77"/>
      <c r="P196" s="78" t="s">
        <v>604</v>
      </c>
      <c r="Q196" s="79" t="s">
        <v>1001</v>
      </c>
      <c r="R196" s="93" t="s">
        <v>1035</v>
      </c>
      <c r="S196" s="80">
        <f t="shared" si="6"/>
        <v>300</v>
      </c>
      <c r="T196" s="81">
        <v>360</v>
      </c>
      <c r="U196" s="82">
        <v>99</v>
      </c>
      <c r="V196" s="185">
        <f>T196/U196</f>
        <v>3.6363636363636362</v>
      </c>
      <c r="W196" s="83"/>
      <c r="X196" s="84">
        <f t="shared" si="7"/>
        <v>0</v>
      </c>
      <c r="Y196" s="85">
        <f t="shared" si="8"/>
        <v>0</v>
      </c>
      <c r="Z196" s="59"/>
      <c r="AA196" s="86"/>
      <c r="AB196" s="87"/>
      <c r="AC196" s="88"/>
      <c r="AD196" s="89"/>
    </row>
    <row r="197" spans="1:30" ht="15.75" customHeight="1" x14ac:dyDescent="0.2">
      <c r="A197" s="64" t="s">
        <v>117</v>
      </c>
      <c r="B197" s="65" t="s">
        <v>118</v>
      </c>
      <c r="C197" s="66" t="s">
        <v>119</v>
      </c>
      <c r="D197" s="67" t="s">
        <v>460</v>
      </c>
      <c r="E197" s="68" t="s">
        <v>461</v>
      </c>
      <c r="F197" s="69" t="s">
        <v>462</v>
      </c>
      <c r="G197" s="70" t="s">
        <v>483</v>
      </c>
      <c r="H197" s="71" t="s">
        <v>484</v>
      </c>
      <c r="I197" s="68" t="s">
        <v>124</v>
      </c>
      <c r="J197" s="72">
        <v>2015</v>
      </c>
      <c r="K197" s="73">
        <v>0.75</v>
      </c>
      <c r="L197" s="74">
        <v>1</v>
      </c>
      <c r="M197" s="75" t="s">
        <v>520</v>
      </c>
      <c r="N197" s="76"/>
      <c r="O197" s="77"/>
      <c r="P197" s="78" t="s">
        <v>538</v>
      </c>
      <c r="Q197" s="79" t="s">
        <v>985</v>
      </c>
      <c r="R197" s="93" t="s">
        <v>1035</v>
      </c>
      <c r="S197" s="80">
        <f t="shared" si="6"/>
        <v>300</v>
      </c>
      <c r="T197" s="81">
        <v>360</v>
      </c>
      <c r="U197" s="82" t="s">
        <v>1037</v>
      </c>
      <c r="V197" s="185">
        <f>T197/98</f>
        <v>3.6734693877551021</v>
      </c>
      <c r="W197" s="83"/>
      <c r="X197" s="84">
        <f t="shared" si="7"/>
        <v>0</v>
      </c>
      <c r="Y197" s="85">
        <f t="shared" si="8"/>
        <v>0</v>
      </c>
      <c r="Z197" s="59"/>
      <c r="AA197" s="86"/>
      <c r="AB197" s="87"/>
      <c r="AC197" s="88"/>
      <c r="AD197" s="89"/>
    </row>
    <row r="198" spans="1:30" ht="15.75" customHeight="1" x14ac:dyDescent="0.2">
      <c r="A198" s="64" t="s">
        <v>117</v>
      </c>
      <c r="B198" s="65" t="s">
        <v>137</v>
      </c>
      <c r="C198" s="66" t="s">
        <v>119</v>
      </c>
      <c r="D198" s="67" t="s">
        <v>444</v>
      </c>
      <c r="E198" s="68" t="s">
        <v>445</v>
      </c>
      <c r="F198" s="69"/>
      <c r="G198" s="70" t="s">
        <v>446</v>
      </c>
      <c r="H198" s="71" t="s">
        <v>235</v>
      </c>
      <c r="I198" s="68" t="s">
        <v>235</v>
      </c>
      <c r="J198" s="72">
        <v>2008</v>
      </c>
      <c r="K198" s="73">
        <v>0.75</v>
      </c>
      <c r="L198" s="74">
        <v>1</v>
      </c>
      <c r="M198" s="75">
        <v>-3</v>
      </c>
      <c r="N198" s="76"/>
      <c r="O198" s="77"/>
      <c r="P198" s="78" t="s">
        <v>673</v>
      </c>
      <c r="Q198" s="79" t="s">
        <v>930</v>
      </c>
      <c r="R198" s="93" t="s">
        <v>1034</v>
      </c>
      <c r="S198" s="80">
        <f t="shared" si="6"/>
        <v>350</v>
      </c>
      <c r="T198" s="81">
        <v>350</v>
      </c>
      <c r="U198" s="82">
        <v>95</v>
      </c>
      <c r="V198" s="185">
        <f t="shared" ref="V198:V203" si="10">T198/U198</f>
        <v>3.6842105263157894</v>
      </c>
      <c r="W198" s="83"/>
      <c r="X198" s="84">
        <f t="shared" si="7"/>
        <v>0</v>
      </c>
      <c r="Y198" s="85">
        <f t="shared" si="8"/>
        <v>0</v>
      </c>
      <c r="Z198" s="59"/>
      <c r="AA198" s="86"/>
      <c r="AB198" s="87"/>
      <c r="AC198" s="88"/>
      <c r="AD198" s="89"/>
    </row>
    <row r="199" spans="1:30" ht="15.75" customHeight="1" x14ac:dyDescent="0.2">
      <c r="A199" s="64" t="s">
        <v>117</v>
      </c>
      <c r="B199" s="65" t="s">
        <v>118</v>
      </c>
      <c r="C199" s="66" t="s">
        <v>119</v>
      </c>
      <c r="D199" s="67" t="s">
        <v>333</v>
      </c>
      <c r="E199" s="68" t="s">
        <v>355</v>
      </c>
      <c r="F199" s="69"/>
      <c r="G199" s="70" t="s">
        <v>383</v>
      </c>
      <c r="H199" s="71" t="s">
        <v>384</v>
      </c>
      <c r="I199" s="68" t="s">
        <v>129</v>
      </c>
      <c r="J199" s="72">
        <v>2010</v>
      </c>
      <c r="K199" s="73">
        <v>0.75</v>
      </c>
      <c r="L199" s="74">
        <v>1</v>
      </c>
      <c r="M199" s="75" t="s">
        <v>520</v>
      </c>
      <c r="N199" s="76"/>
      <c r="O199" s="77"/>
      <c r="P199" s="78" t="s">
        <v>846</v>
      </c>
      <c r="Q199" s="79" t="s">
        <v>847</v>
      </c>
      <c r="R199" s="93" t="s">
        <v>1034</v>
      </c>
      <c r="S199" s="80">
        <f t="shared" si="6"/>
        <v>360</v>
      </c>
      <c r="T199" s="81">
        <v>360</v>
      </c>
      <c r="U199" s="82">
        <v>97</v>
      </c>
      <c r="V199" s="185">
        <f t="shared" si="10"/>
        <v>3.7113402061855671</v>
      </c>
      <c r="W199" s="83"/>
      <c r="X199" s="84">
        <f t="shared" si="7"/>
        <v>0</v>
      </c>
      <c r="Y199" s="85">
        <f t="shared" si="8"/>
        <v>0</v>
      </c>
      <c r="Z199" s="59"/>
      <c r="AA199" s="86"/>
      <c r="AB199" s="87"/>
      <c r="AC199" s="88"/>
      <c r="AD199" s="89"/>
    </row>
    <row r="200" spans="1:30" ht="15.75" customHeight="1" x14ac:dyDescent="0.2">
      <c r="A200" s="64" t="s">
        <v>117</v>
      </c>
      <c r="B200" s="65" t="s">
        <v>137</v>
      </c>
      <c r="C200" s="66" t="s">
        <v>119</v>
      </c>
      <c r="D200" s="67" t="s">
        <v>188</v>
      </c>
      <c r="E200" s="68" t="s">
        <v>232</v>
      </c>
      <c r="F200" s="69"/>
      <c r="G200" s="70" t="s">
        <v>241</v>
      </c>
      <c r="H200" s="71" t="s">
        <v>242</v>
      </c>
      <c r="I200" s="68" t="s">
        <v>235</v>
      </c>
      <c r="J200" s="72">
        <v>2016</v>
      </c>
      <c r="K200" s="73">
        <v>0.75</v>
      </c>
      <c r="L200" s="74">
        <v>1</v>
      </c>
      <c r="M200" s="75" t="s">
        <v>520</v>
      </c>
      <c r="N200" s="76"/>
      <c r="O200" s="77"/>
      <c r="P200" s="78" t="s">
        <v>683</v>
      </c>
      <c r="Q200" s="79" t="s">
        <v>684</v>
      </c>
      <c r="R200" s="93" t="s">
        <v>1034</v>
      </c>
      <c r="S200" s="80">
        <f t="shared" si="6"/>
        <v>360</v>
      </c>
      <c r="T200" s="81">
        <v>360</v>
      </c>
      <c r="U200" s="82">
        <v>95</v>
      </c>
      <c r="V200" s="185">
        <f t="shared" si="10"/>
        <v>3.7894736842105261</v>
      </c>
      <c r="W200" s="83"/>
      <c r="X200" s="84">
        <f t="shared" si="7"/>
        <v>0</v>
      </c>
      <c r="Y200" s="85">
        <f t="shared" si="8"/>
        <v>0</v>
      </c>
      <c r="Z200" s="59"/>
      <c r="AA200" s="86"/>
      <c r="AB200" s="87"/>
      <c r="AC200" s="88"/>
      <c r="AD200" s="89"/>
    </row>
    <row r="201" spans="1:30" ht="15.75" customHeight="1" x14ac:dyDescent="0.2">
      <c r="A201" s="64" t="s">
        <v>117</v>
      </c>
      <c r="B201" s="65" t="s">
        <v>118</v>
      </c>
      <c r="C201" s="66" t="s">
        <v>119</v>
      </c>
      <c r="D201" s="67" t="s">
        <v>333</v>
      </c>
      <c r="E201" s="68" t="s">
        <v>355</v>
      </c>
      <c r="F201" s="69"/>
      <c r="G201" s="70" t="s">
        <v>372</v>
      </c>
      <c r="H201" s="71" t="s">
        <v>373</v>
      </c>
      <c r="I201" s="68" t="s">
        <v>129</v>
      </c>
      <c r="J201" s="72">
        <v>2008</v>
      </c>
      <c r="K201" s="73">
        <v>0.75</v>
      </c>
      <c r="L201" s="74">
        <v>10</v>
      </c>
      <c r="M201" s="75" t="s">
        <v>520</v>
      </c>
      <c r="N201" s="76"/>
      <c r="O201" s="77"/>
      <c r="P201" s="78" t="s">
        <v>834</v>
      </c>
      <c r="Q201" s="79" t="s">
        <v>835</v>
      </c>
      <c r="R201" s="93" t="s">
        <v>1035</v>
      </c>
      <c r="S201" s="80">
        <f t="shared" si="6"/>
        <v>300</v>
      </c>
      <c r="T201" s="81">
        <v>360</v>
      </c>
      <c r="U201" s="82">
        <v>95</v>
      </c>
      <c r="V201" s="185">
        <f t="shared" si="10"/>
        <v>3.7894736842105261</v>
      </c>
      <c r="W201" s="83"/>
      <c r="X201" s="84">
        <f t="shared" si="7"/>
        <v>0</v>
      </c>
      <c r="Y201" s="85">
        <f t="shared" si="8"/>
        <v>0</v>
      </c>
      <c r="Z201" s="59"/>
      <c r="AA201" s="86"/>
      <c r="AB201" s="87"/>
      <c r="AC201" s="88"/>
      <c r="AD201" s="89"/>
    </row>
    <row r="202" spans="1:30" ht="15.75" customHeight="1" x14ac:dyDescent="0.2">
      <c r="A202" s="64" t="s">
        <v>117</v>
      </c>
      <c r="B202" s="65" t="s">
        <v>118</v>
      </c>
      <c r="C202" s="66" t="s">
        <v>119</v>
      </c>
      <c r="D202" s="67" t="s">
        <v>460</v>
      </c>
      <c r="E202" s="68" t="s">
        <v>461</v>
      </c>
      <c r="F202" s="69"/>
      <c r="G202" s="70" t="s">
        <v>499</v>
      </c>
      <c r="H202" s="71" t="s">
        <v>500</v>
      </c>
      <c r="I202" s="68" t="s">
        <v>127</v>
      </c>
      <c r="J202" s="72">
        <v>2019</v>
      </c>
      <c r="K202" s="73">
        <v>0.75</v>
      </c>
      <c r="L202" s="74">
        <v>19</v>
      </c>
      <c r="M202" s="75" t="s">
        <v>520</v>
      </c>
      <c r="N202" s="76"/>
      <c r="O202" s="77"/>
      <c r="P202" s="78" t="s">
        <v>717</v>
      </c>
      <c r="Q202" s="79" t="s">
        <v>1007</v>
      </c>
      <c r="R202" s="93" t="s">
        <v>1035</v>
      </c>
      <c r="S202" s="80">
        <f t="shared" si="6"/>
        <v>316.66666666666669</v>
      </c>
      <c r="T202" s="81">
        <v>380</v>
      </c>
      <c r="U202" s="82">
        <v>99</v>
      </c>
      <c r="V202" s="185">
        <f t="shared" si="10"/>
        <v>3.8383838383838382</v>
      </c>
      <c r="W202" s="83"/>
      <c r="X202" s="84">
        <f t="shared" si="7"/>
        <v>0</v>
      </c>
      <c r="Y202" s="85">
        <f t="shared" si="8"/>
        <v>0</v>
      </c>
      <c r="Z202" s="59"/>
      <c r="AA202" s="86"/>
      <c r="AB202" s="87"/>
      <c r="AC202" s="88"/>
      <c r="AD202" s="89"/>
    </row>
    <row r="203" spans="1:30" ht="15.75" customHeight="1" x14ac:dyDescent="0.2">
      <c r="A203" s="64" t="s">
        <v>117</v>
      </c>
      <c r="B203" s="65" t="s">
        <v>118</v>
      </c>
      <c r="C203" s="66" t="s">
        <v>119</v>
      </c>
      <c r="D203" s="67" t="s">
        <v>460</v>
      </c>
      <c r="E203" s="68" t="s">
        <v>461</v>
      </c>
      <c r="F203" s="69"/>
      <c r="G203" s="70" t="s">
        <v>499</v>
      </c>
      <c r="H203" s="71" t="s">
        <v>515</v>
      </c>
      <c r="I203" s="68" t="s">
        <v>131</v>
      </c>
      <c r="J203" s="72">
        <v>2018</v>
      </c>
      <c r="K203" s="73">
        <v>0.75</v>
      </c>
      <c r="L203" s="74">
        <v>7</v>
      </c>
      <c r="M203" s="75" t="s">
        <v>520</v>
      </c>
      <c r="N203" s="76"/>
      <c r="O203" s="77"/>
      <c r="P203" s="78" t="s">
        <v>1029</v>
      </c>
      <c r="Q203" s="79" t="s">
        <v>1030</v>
      </c>
      <c r="R203" s="93" t="s">
        <v>1035</v>
      </c>
      <c r="S203" s="80">
        <f t="shared" si="6"/>
        <v>316.66666666666669</v>
      </c>
      <c r="T203" s="81">
        <v>380</v>
      </c>
      <c r="U203" s="82">
        <v>99</v>
      </c>
      <c r="V203" s="185">
        <f t="shared" si="10"/>
        <v>3.8383838383838382</v>
      </c>
      <c r="W203" s="83"/>
      <c r="X203" s="84">
        <f t="shared" si="7"/>
        <v>0</v>
      </c>
      <c r="Y203" s="85">
        <f t="shared" si="8"/>
        <v>0</v>
      </c>
      <c r="Z203" s="59"/>
      <c r="AA203" s="86"/>
      <c r="AB203" s="87"/>
      <c r="AC203" s="88"/>
      <c r="AD203" s="89"/>
    </row>
    <row r="204" spans="1:30" ht="15.75" customHeight="1" x14ac:dyDescent="0.2">
      <c r="A204" s="64" t="s">
        <v>117</v>
      </c>
      <c r="B204" s="65" t="s">
        <v>118</v>
      </c>
      <c r="C204" s="66" t="s">
        <v>119</v>
      </c>
      <c r="D204" s="67" t="s">
        <v>188</v>
      </c>
      <c r="E204" s="68" t="s">
        <v>301</v>
      </c>
      <c r="F204" s="69" t="s">
        <v>302</v>
      </c>
      <c r="G204" s="70" t="s">
        <v>303</v>
      </c>
      <c r="H204" s="71" t="s">
        <v>304</v>
      </c>
      <c r="I204" s="68" t="s">
        <v>129</v>
      </c>
      <c r="J204" s="72">
        <v>2017</v>
      </c>
      <c r="K204" s="73">
        <v>3</v>
      </c>
      <c r="L204" s="74">
        <v>1</v>
      </c>
      <c r="M204" s="75" t="s">
        <v>520</v>
      </c>
      <c r="N204" s="76"/>
      <c r="O204" s="77"/>
      <c r="P204" s="78" t="s">
        <v>585</v>
      </c>
      <c r="Q204" s="79" t="s">
        <v>743</v>
      </c>
      <c r="R204" s="93" t="s">
        <v>1035</v>
      </c>
      <c r="S204" s="80">
        <f t="shared" si="6"/>
        <v>1241.6666666666667</v>
      </c>
      <c r="T204" s="81">
        <v>1490</v>
      </c>
      <c r="U204" s="82" t="s">
        <v>1045</v>
      </c>
      <c r="V204" s="185">
        <f>T204/97/4</f>
        <v>3.8402061855670104</v>
      </c>
      <c r="W204" s="83"/>
      <c r="X204" s="84">
        <f t="shared" si="7"/>
        <v>0</v>
      </c>
      <c r="Y204" s="85">
        <f t="shared" si="8"/>
        <v>0</v>
      </c>
      <c r="Z204" s="59"/>
      <c r="AA204" s="86"/>
      <c r="AB204" s="87"/>
      <c r="AC204" s="88"/>
      <c r="AD204" s="89"/>
    </row>
    <row r="205" spans="1:30" ht="15.75" customHeight="1" x14ac:dyDescent="0.2">
      <c r="A205" s="64" t="s">
        <v>117</v>
      </c>
      <c r="B205" s="65" t="s">
        <v>137</v>
      </c>
      <c r="C205" s="66" t="s">
        <v>138</v>
      </c>
      <c r="D205" s="67" t="s">
        <v>188</v>
      </c>
      <c r="E205" s="68" t="s">
        <v>42</v>
      </c>
      <c r="F205" s="69" t="s">
        <v>225</v>
      </c>
      <c r="G205" s="70" t="s">
        <v>228</v>
      </c>
      <c r="H205" s="71" t="s">
        <v>229</v>
      </c>
      <c r="I205" s="68" t="s">
        <v>129</v>
      </c>
      <c r="J205" s="72">
        <v>2016</v>
      </c>
      <c r="K205" s="73">
        <v>0.375</v>
      </c>
      <c r="L205" s="74">
        <v>1</v>
      </c>
      <c r="M205" s="75" t="s">
        <v>520</v>
      </c>
      <c r="N205" s="76"/>
      <c r="O205" s="77"/>
      <c r="P205" s="78" t="s">
        <v>668</v>
      </c>
      <c r="Q205" s="79" t="s">
        <v>670</v>
      </c>
      <c r="R205" s="93" t="s">
        <v>1034</v>
      </c>
      <c r="S205" s="80">
        <f t="shared" si="6"/>
        <v>190</v>
      </c>
      <c r="T205" s="81">
        <v>190</v>
      </c>
      <c r="U205" s="82" t="s">
        <v>1037</v>
      </c>
      <c r="V205" s="185">
        <f>T205/98*2</f>
        <v>3.8775510204081631</v>
      </c>
      <c r="W205" s="83"/>
      <c r="X205" s="84">
        <f t="shared" si="7"/>
        <v>0</v>
      </c>
      <c r="Y205" s="85">
        <f t="shared" si="8"/>
        <v>0</v>
      </c>
      <c r="Z205" s="59"/>
      <c r="AA205" s="86"/>
      <c r="AB205" s="87"/>
      <c r="AC205" s="88"/>
      <c r="AD205" s="89"/>
    </row>
    <row r="206" spans="1:30" ht="15.75" customHeight="1" x14ac:dyDescent="0.2">
      <c r="A206" s="64" t="s">
        <v>117</v>
      </c>
      <c r="B206" s="65" t="s">
        <v>118</v>
      </c>
      <c r="C206" s="66" t="s">
        <v>119</v>
      </c>
      <c r="D206" s="67" t="s">
        <v>460</v>
      </c>
      <c r="E206" s="68" t="s">
        <v>461</v>
      </c>
      <c r="F206" s="69"/>
      <c r="G206" s="70" t="s">
        <v>499</v>
      </c>
      <c r="H206" s="71" t="s">
        <v>509</v>
      </c>
      <c r="I206" s="68" t="s">
        <v>127</v>
      </c>
      <c r="J206" s="72">
        <v>2018</v>
      </c>
      <c r="K206" s="73">
        <v>0.75</v>
      </c>
      <c r="L206" s="74">
        <v>10</v>
      </c>
      <c r="M206" s="75" t="s">
        <v>520</v>
      </c>
      <c r="N206" s="76"/>
      <c r="O206" s="77"/>
      <c r="P206" s="78" t="s">
        <v>1019</v>
      </c>
      <c r="Q206" s="79" t="s">
        <v>1020</v>
      </c>
      <c r="R206" s="93" t="s">
        <v>1035</v>
      </c>
      <c r="S206" s="80">
        <f t="shared" si="6"/>
        <v>316.66666666666669</v>
      </c>
      <c r="T206" s="81">
        <v>380</v>
      </c>
      <c r="U206" s="82">
        <v>98</v>
      </c>
      <c r="V206" s="185">
        <f>T206/U206</f>
        <v>3.8775510204081631</v>
      </c>
      <c r="W206" s="83"/>
      <c r="X206" s="84">
        <f t="shared" si="7"/>
        <v>0</v>
      </c>
      <c r="Y206" s="85">
        <f t="shared" si="8"/>
        <v>0</v>
      </c>
      <c r="Z206" s="59"/>
      <c r="AA206" s="86"/>
      <c r="AB206" s="87"/>
      <c r="AC206" s="88"/>
      <c r="AD206" s="89"/>
    </row>
    <row r="207" spans="1:30" ht="15.75" customHeight="1" x14ac:dyDescent="0.2">
      <c r="A207" s="64" t="s">
        <v>117</v>
      </c>
      <c r="B207" s="65" t="s">
        <v>118</v>
      </c>
      <c r="C207" s="66" t="s">
        <v>119</v>
      </c>
      <c r="D207" s="67" t="s">
        <v>460</v>
      </c>
      <c r="E207" s="68" t="s">
        <v>461</v>
      </c>
      <c r="F207" s="69" t="s">
        <v>462</v>
      </c>
      <c r="G207" s="70" t="s">
        <v>487</v>
      </c>
      <c r="H207" s="71" t="s">
        <v>488</v>
      </c>
      <c r="I207" s="68" t="s">
        <v>124</v>
      </c>
      <c r="J207" s="72">
        <v>2016</v>
      </c>
      <c r="K207" s="73">
        <v>0.75</v>
      </c>
      <c r="L207" s="74">
        <v>1</v>
      </c>
      <c r="M207" s="75" t="s">
        <v>520</v>
      </c>
      <c r="N207" s="76"/>
      <c r="O207" s="77"/>
      <c r="P207" s="78" t="s">
        <v>957</v>
      </c>
      <c r="Q207" s="79" t="s">
        <v>991</v>
      </c>
      <c r="R207" s="93" t="s">
        <v>1035</v>
      </c>
      <c r="S207" s="80">
        <f t="shared" ref="S207:S267" si="11">IF(R207="U",T207/1.2,T207)</f>
        <v>316.66666666666669</v>
      </c>
      <c r="T207" s="81">
        <v>380</v>
      </c>
      <c r="U207" s="82">
        <v>97</v>
      </c>
      <c r="V207" s="185">
        <f>T207/U207</f>
        <v>3.9175257731958761</v>
      </c>
      <c r="W207" s="83"/>
      <c r="X207" s="84">
        <f t="shared" ref="X207:X267" si="12">W207*S207</f>
        <v>0</v>
      </c>
      <c r="Y207" s="85">
        <f t="shared" ref="Y207:Y267" si="13">W207*T207</f>
        <v>0</v>
      </c>
      <c r="Z207" s="59"/>
      <c r="AA207" s="86"/>
      <c r="AB207" s="87"/>
      <c r="AC207" s="88"/>
      <c r="AD207" s="89"/>
    </row>
    <row r="208" spans="1:30" ht="15.75" customHeight="1" x14ac:dyDescent="0.2">
      <c r="A208" s="64" t="s">
        <v>117</v>
      </c>
      <c r="B208" s="65" t="s">
        <v>118</v>
      </c>
      <c r="C208" s="66" t="s">
        <v>119</v>
      </c>
      <c r="D208" s="67" t="s">
        <v>460</v>
      </c>
      <c r="E208" s="68" t="s">
        <v>461</v>
      </c>
      <c r="F208" s="69"/>
      <c r="G208" s="70" t="s">
        <v>494</v>
      </c>
      <c r="H208" s="71" t="s">
        <v>495</v>
      </c>
      <c r="I208" s="68" t="s">
        <v>131</v>
      </c>
      <c r="J208" s="72">
        <v>2013</v>
      </c>
      <c r="K208" s="73">
        <v>0.75</v>
      </c>
      <c r="L208" s="74">
        <v>1</v>
      </c>
      <c r="M208" s="75" t="s">
        <v>520</v>
      </c>
      <c r="N208" s="76"/>
      <c r="O208" s="77"/>
      <c r="P208" s="78" t="s">
        <v>1002</v>
      </c>
      <c r="Q208" s="79" t="s">
        <v>1003</v>
      </c>
      <c r="R208" s="93" t="s">
        <v>1035</v>
      </c>
      <c r="S208" s="80">
        <f t="shared" si="11"/>
        <v>325</v>
      </c>
      <c r="T208" s="81">
        <v>390</v>
      </c>
      <c r="U208" s="82">
        <v>99</v>
      </c>
      <c r="V208" s="185">
        <f>T208/U208</f>
        <v>3.9393939393939394</v>
      </c>
      <c r="W208" s="83"/>
      <c r="X208" s="84">
        <f t="shared" si="12"/>
        <v>0</v>
      </c>
      <c r="Y208" s="85">
        <f t="shared" si="13"/>
        <v>0</v>
      </c>
      <c r="Z208" s="59"/>
      <c r="AA208" s="86"/>
      <c r="AB208" s="87"/>
      <c r="AC208" s="88"/>
      <c r="AD208" s="89"/>
    </row>
    <row r="209" spans="1:30" ht="15.75" customHeight="1" x14ac:dyDescent="0.2">
      <c r="A209" s="64" t="s">
        <v>117</v>
      </c>
      <c r="B209" s="65" t="s">
        <v>137</v>
      </c>
      <c r="C209" s="66" t="s">
        <v>119</v>
      </c>
      <c r="D209" s="67" t="s">
        <v>132</v>
      </c>
      <c r="E209" s="68" t="s">
        <v>178</v>
      </c>
      <c r="F209" s="69"/>
      <c r="G209" s="70" t="s">
        <v>179</v>
      </c>
      <c r="H209" s="71" t="s">
        <v>180</v>
      </c>
      <c r="I209" s="68" t="s">
        <v>142</v>
      </c>
      <c r="J209" s="72">
        <v>2008</v>
      </c>
      <c r="K209" s="73">
        <v>0.75</v>
      </c>
      <c r="L209" s="74">
        <v>3</v>
      </c>
      <c r="M209" s="75" t="s">
        <v>520</v>
      </c>
      <c r="N209" s="76"/>
      <c r="O209" s="77"/>
      <c r="P209" s="78" t="s">
        <v>606</v>
      </c>
      <c r="Q209" s="79" t="s">
        <v>608</v>
      </c>
      <c r="R209" s="93" t="s">
        <v>1034</v>
      </c>
      <c r="S209" s="80">
        <f t="shared" si="11"/>
        <v>375</v>
      </c>
      <c r="T209" s="81">
        <v>375</v>
      </c>
      <c r="U209" s="82">
        <v>95</v>
      </c>
      <c r="V209" s="185">
        <f>T209/U209</f>
        <v>3.9473684210526314</v>
      </c>
      <c r="W209" s="83"/>
      <c r="X209" s="84">
        <f t="shared" si="12"/>
        <v>0</v>
      </c>
      <c r="Y209" s="85">
        <f t="shared" si="13"/>
        <v>0</v>
      </c>
      <c r="Z209" s="59"/>
      <c r="AA209" s="86"/>
      <c r="AB209" s="87"/>
      <c r="AC209" s="88"/>
      <c r="AD209" s="89"/>
    </row>
    <row r="210" spans="1:30" ht="15.75" customHeight="1" x14ac:dyDescent="0.2">
      <c r="A210" s="64" t="s">
        <v>117</v>
      </c>
      <c r="B210" s="65" t="s">
        <v>118</v>
      </c>
      <c r="C210" s="66" t="s">
        <v>119</v>
      </c>
      <c r="D210" s="67" t="s">
        <v>460</v>
      </c>
      <c r="E210" s="68" t="s">
        <v>461</v>
      </c>
      <c r="F210" s="69"/>
      <c r="G210" s="70" t="s">
        <v>499</v>
      </c>
      <c r="H210" s="71" t="s">
        <v>513</v>
      </c>
      <c r="I210" s="68" t="s">
        <v>131</v>
      </c>
      <c r="J210" s="72">
        <v>2017</v>
      </c>
      <c r="K210" s="73">
        <v>0.75</v>
      </c>
      <c r="L210" s="74">
        <v>3</v>
      </c>
      <c r="M210" s="75" t="s">
        <v>520</v>
      </c>
      <c r="N210" s="76"/>
      <c r="O210" s="77"/>
      <c r="P210" s="78" t="s">
        <v>1019</v>
      </c>
      <c r="Q210" s="79" t="s">
        <v>1027</v>
      </c>
      <c r="R210" s="93" t="s">
        <v>1035</v>
      </c>
      <c r="S210" s="80">
        <f t="shared" si="11"/>
        <v>325</v>
      </c>
      <c r="T210" s="81">
        <v>390</v>
      </c>
      <c r="U210" s="82" t="s">
        <v>1037</v>
      </c>
      <c r="V210" s="185">
        <f>T210/98</f>
        <v>3.9795918367346941</v>
      </c>
      <c r="W210" s="83"/>
      <c r="X210" s="84">
        <f t="shared" si="12"/>
        <v>0</v>
      </c>
      <c r="Y210" s="85">
        <f t="shared" si="13"/>
        <v>0</v>
      </c>
      <c r="Z210" s="59"/>
      <c r="AA210" s="86"/>
      <c r="AB210" s="87"/>
      <c r="AC210" s="88"/>
      <c r="AD210" s="89"/>
    </row>
    <row r="211" spans="1:30" ht="15.75" customHeight="1" x14ac:dyDescent="0.2">
      <c r="A211" s="64" t="s">
        <v>117</v>
      </c>
      <c r="B211" s="65" t="s">
        <v>118</v>
      </c>
      <c r="C211" s="66" t="s">
        <v>119</v>
      </c>
      <c r="D211" s="67" t="s">
        <v>460</v>
      </c>
      <c r="E211" s="68" t="s">
        <v>461</v>
      </c>
      <c r="F211" s="69" t="s">
        <v>462</v>
      </c>
      <c r="G211" s="70" t="s">
        <v>489</v>
      </c>
      <c r="H211" s="71" t="s">
        <v>492</v>
      </c>
      <c r="I211" s="68" t="s">
        <v>129</v>
      </c>
      <c r="J211" s="72">
        <v>2018</v>
      </c>
      <c r="K211" s="73">
        <v>1.5</v>
      </c>
      <c r="L211" s="74">
        <v>1</v>
      </c>
      <c r="M211" s="75" t="s">
        <v>520</v>
      </c>
      <c r="N211" s="76"/>
      <c r="O211" s="77"/>
      <c r="P211" s="78" t="s">
        <v>719</v>
      </c>
      <c r="Q211" s="79" t="s">
        <v>1000</v>
      </c>
      <c r="R211" s="93" t="s">
        <v>1035</v>
      </c>
      <c r="S211" s="80">
        <f t="shared" si="11"/>
        <v>666.66666666666674</v>
      </c>
      <c r="T211" s="81">
        <v>800</v>
      </c>
      <c r="U211" s="82">
        <v>100</v>
      </c>
      <c r="V211" s="185">
        <f>T211/U211/2</f>
        <v>4</v>
      </c>
      <c r="W211" s="83"/>
      <c r="X211" s="84">
        <f t="shared" si="12"/>
        <v>0</v>
      </c>
      <c r="Y211" s="85">
        <f t="shared" si="13"/>
        <v>0</v>
      </c>
      <c r="Z211" s="59"/>
      <c r="AA211" s="86"/>
      <c r="AB211" s="87"/>
      <c r="AC211" s="88"/>
      <c r="AD211" s="89"/>
    </row>
    <row r="212" spans="1:30" ht="15.75" customHeight="1" x14ac:dyDescent="0.2">
      <c r="A212" s="64" t="s">
        <v>117</v>
      </c>
      <c r="B212" s="65" t="s">
        <v>118</v>
      </c>
      <c r="C212" s="66" t="s">
        <v>119</v>
      </c>
      <c r="D212" s="67" t="s">
        <v>460</v>
      </c>
      <c r="E212" s="68" t="s">
        <v>461</v>
      </c>
      <c r="F212" s="69"/>
      <c r="G212" s="70" t="s">
        <v>499</v>
      </c>
      <c r="H212" s="71" t="s">
        <v>502</v>
      </c>
      <c r="I212" s="68" t="s">
        <v>131</v>
      </c>
      <c r="J212" s="72">
        <v>2020</v>
      </c>
      <c r="K212" s="73">
        <v>0.75</v>
      </c>
      <c r="L212" s="74">
        <v>24</v>
      </c>
      <c r="M212" s="75" t="s">
        <v>520</v>
      </c>
      <c r="N212" s="76"/>
      <c r="O212" s="77"/>
      <c r="P212" s="78" t="s">
        <v>854</v>
      </c>
      <c r="Q212" s="79" t="s">
        <v>1009</v>
      </c>
      <c r="R212" s="93" t="s">
        <v>1035</v>
      </c>
      <c r="S212" s="80">
        <f t="shared" si="11"/>
        <v>333.33333333333337</v>
      </c>
      <c r="T212" s="81">
        <v>400</v>
      </c>
      <c r="U212" s="82">
        <v>99</v>
      </c>
      <c r="V212" s="185">
        <f>T212/U212</f>
        <v>4.0404040404040407</v>
      </c>
      <c r="W212" s="83"/>
      <c r="X212" s="84">
        <f t="shared" si="12"/>
        <v>0</v>
      </c>
      <c r="Y212" s="85">
        <f t="shared" si="13"/>
        <v>0</v>
      </c>
      <c r="Z212" s="59"/>
      <c r="AA212" s="86"/>
      <c r="AB212" s="87"/>
      <c r="AC212" s="88"/>
      <c r="AD212" s="89"/>
    </row>
    <row r="213" spans="1:30" ht="15.75" customHeight="1" x14ac:dyDescent="0.2">
      <c r="A213" s="64" t="s">
        <v>117</v>
      </c>
      <c r="B213" s="65" t="s">
        <v>118</v>
      </c>
      <c r="C213" s="66" t="s">
        <v>119</v>
      </c>
      <c r="D213" s="67" t="s">
        <v>188</v>
      </c>
      <c r="E213" s="68" t="s">
        <v>42</v>
      </c>
      <c r="F213" s="69" t="s">
        <v>208</v>
      </c>
      <c r="G213" s="70" t="s">
        <v>215</v>
      </c>
      <c r="H213" s="71" t="s">
        <v>216</v>
      </c>
      <c r="I213" s="68" t="s">
        <v>129</v>
      </c>
      <c r="J213" s="72">
        <v>2000</v>
      </c>
      <c r="K213" s="73">
        <v>0.75</v>
      </c>
      <c r="L213" s="74">
        <v>1</v>
      </c>
      <c r="M213" s="75" t="s">
        <v>520</v>
      </c>
      <c r="N213" s="76"/>
      <c r="O213" s="77"/>
      <c r="P213" s="78" t="s">
        <v>654</v>
      </c>
      <c r="Q213" s="79" t="s">
        <v>655</v>
      </c>
      <c r="R213" s="93" t="s">
        <v>1034</v>
      </c>
      <c r="S213" s="80">
        <f t="shared" si="11"/>
        <v>400</v>
      </c>
      <c r="T213" s="81">
        <v>400</v>
      </c>
      <c r="U213" s="82" t="s">
        <v>1037</v>
      </c>
      <c r="V213" s="185">
        <f>T213/98</f>
        <v>4.0816326530612246</v>
      </c>
      <c r="W213" s="83"/>
      <c r="X213" s="84">
        <f t="shared" si="12"/>
        <v>0</v>
      </c>
      <c r="Y213" s="85">
        <f t="shared" si="13"/>
        <v>0</v>
      </c>
      <c r="Z213" s="59"/>
      <c r="AA213" s="86"/>
      <c r="AB213" s="87"/>
      <c r="AC213" s="88"/>
      <c r="AD213" s="89"/>
    </row>
    <row r="214" spans="1:30" ht="15.75" customHeight="1" x14ac:dyDescent="0.2">
      <c r="A214" s="64" t="s">
        <v>117</v>
      </c>
      <c r="B214" s="65" t="s">
        <v>118</v>
      </c>
      <c r="C214" s="66" t="s">
        <v>119</v>
      </c>
      <c r="D214" s="67" t="s">
        <v>120</v>
      </c>
      <c r="E214" s="68" t="s">
        <v>121</v>
      </c>
      <c r="F214" s="69"/>
      <c r="G214" s="70" t="s">
        <v>122</v>
      </c>
      <c r="H214" s="71" t="s">
        <v>123</v>
      </c>
      <c r="I214" s="68" t="s">
        <v>124</v>
      </c>
      <c r="J214" s="72">
        <v>2009</v>
      </c>
      <c r="K214" s="73">
        <v>0.75</v>
      </c>
      <c r="L214" s="74">
        <v>1</v>
      </c>
      <c r="M214" s="75" t="s">
        <v>519</v>
      </c>
      <c r="N214" s="76"/>
      <c r="O214" s="77"/>
      <c r="P214" s="78" t="s">
        <v>536</v>
      </c>
      <c r="Q214" s="79" t="s">
        <v>537</v>
      </c>
      <c r="R214" s="93" t="s">
        <v>1034</v>
      </c>
      <c r="S214" s="80">
        <f t="shared" si="11"/>
        <v>400</v>
      </c>
      <c r="T214" s="81">
        <v>400</v>
      </c>
      <c r="U214" s="82">
        <v>97</v>
      </c>
      <c r="V214" s="185">
        <f t="shared" ref="V214:V221" si="14">T214/U214</f>
        <v>4.1237113402061851</v>
      </c>
      <c r="W214" s="83"/>
      <c r="X214" s="84">
        <f t="shared" si="12"/>
        <v>0</v>
      </c>
      <c r="Y214" s="85">
        <f t="shared" si="13"/>
        <v>0</v>
      </c>
      <c r="Z214" s="59"/>
      <c r="AA214" s="86"/>
      <c r="AB214" s="87"/>
      <c r="AC214" s="88"/>
      <c r="AD214" s="89"/>
    </row>
    <row r="215" spans="1:30" ht="15.75" customHeight="1" x14ac:dyDescent="0.2">
      <c r="A215" s="64" t="s">
        <v>117</v>
      </c>
      <c r="B215" s="65" t="s">
        <v>118</v>
      </c>
      <c r="C215" s="66" t="s">
        <v>119</v>
      </c>
      <c r="D215" s="67" t="s">
        <v>460</v>
      </c>
      <c r="E215" s="68" t="s">
        <v>461</v>
      </c>
      <c r="F215" s="69"/>
      <c r="G215" s="70" t="s">
        <v>499</v>
      </c>
      <c r="H215" s="71" t="s">
        <v>501</v>
      </c>
      <c r="I215" s="68" t="s">
        <v>127</v>
      </c>
      <c r="J215" s="72">
        <v>2020</v>
      </c>
      <c r="K215" s="73">
        <v>0.75</v>
      </c>
      <c r="L215" s="74">
        <v>24</v>
      </c>
      <c r="M215" s="75" t="s">
        <v>520</v>
      </c>
      <c r="N215" s="76"/>
      <c r="O215" s="77"/>
      <c r="P215" s="78" t="s">
        <v>854</v>
      </c>
      <c r="Q215" s="79" t="s">
        <v>1008</v>
      </c>
      <c r="R215" s="93" t="s">
        <v>1035</v>
      </c>
      <c r="S215" s="80">
        <f t="shared" si="11"/>
        <v>333.33333333333337</v>
      </c>
      <c r="T215" s="81">
        <v>400</v>
      </c>
      <c r="U215" s="82">
        <v>97</v>
      </c>
      <c r="V215" s="185">
        <f t="shared" si="14"/>
        <v>4.1237113402061851</v>
      </c>
      <c r="W215" s="83"/>
      <c r="X215" s="84">
        <f t="shared" si="12"/>
        <v>0</v>
      </c>
      <c r="Y215" s="85">
        <f t="shared" si="13"/>
        <v>0</v>
      </c>
      <c r="Z215" s="59"/>
      <c r="AA215" s="86"/>
      <c r="AB215" s="87"/>
      <c r="AC215" s="88"/>
      <c r="AD215" s="89"/>
    </row>
    <row r="216" spans="1:30" ht="15.75" customHeight="1" x14ac:dyDescent="0.2">
      <c r="A216" s="64" t="s">
        <v>117</v>
      </c>
      <c r="B216" s="65" t="s">
        <v>137</v>
      </c>
      <c r="C216" s="66" t="s">
        <v>119</v>
      </c>
      <c r="D216" s="67" t="s">
        <v>132</v>
      </c>
      <c r="E216" s="68" t="s">
        <v>178</v>
      </c>
      <c r="F216" s="69"/>
      <c r="G216" s="70" t="s">
        <v>181</v>
      </c>
      <c r="H216" s="71" t="s">
        <v>183</v>
      </c>
      <c r="I216" s="68" t="s">
        <v>142</v>
      </c>
      <c r="J216" s="72">
        <v>2017</v>
      </c>
      <c r="K216" s="73">
        <v>0.75</v>
      </c>
      <c r="L216" s="74">
        <v>5</v>
      </c>
      <c r="M216" s="75" t="s">
        <v>520</v>
      </c>
      <c r="N216" s="76"/>
      <c r="O216" s="77"/>
      <c r="P216" s="78" t="s">
        <v>613</v>
      </c>
      <c r="Q216" s="79" t="s">
        <v>614</v>
      </c>
      <c r="R216" s="93" t="s">
        <v>1035</v>
      </c>
      <c r="S216" s="80">
        <f t="shared" si="11"/>
        <v>333.33333333333337</v>
      </c>
      <c r="T216" s="81">
        <v>400</v>
      </c>
      <c r="U216" s="82">
        <v>96</v>
      </c>
      <c r="V216" s="185">
        <f t="shared" si="14"/>
        <v>4.166666666666667</v>
      </c>
      <c r="W216" s="83"/>
      <c r="X216" s="84">
        <f t="shared" si="12"/>
        <v>0</v>
      </c>
      <c r="Y216" s="85">
        <f t="shared" si="13"/>
        <v>0</v>
      </c>
      <c r="Z216" s="59"/>
      <c r="AA216" s="86"/>
      <c r="AB216" s="87"/>
      <c r="AC216" s="88"/>
      <c r="AD216" s="89"/>
    </row>
    <row r="217" spans="1:30" ht="15.75" customHeight="1" x14ac:dyDescent="0.2">
      <c r="A217" s="64" t="s">
        <v>117</v>
      </c>
      <c r="B217" s="65" t="s">
        <v>118</v>
      </c>
      <c r="C217" s="66" t="s">
        <v>119</v>
      </c>
      <c r="D217" s="67" t="s">
        <v>120</v>
      </c>
      <c r="E217" s="68" t="s">
        <v>121</v>
      </c>
      <c r="F217" s="69"/>
      <c r="G217" s="70" t="s">
        <v>122</v>
      </c>
      <c r="H217" s="71" t="s">
        <v>123</v>
      </c>
      <c r="I217" s="68" t="s">
        <v>124</v>
      </c>
      <c r="J217" s="72">
        <v>2004</v>
      </c>
      <c r="K217" s="73">
        <v>0.75</v>
      </c>
      <c r="L217" s="74">
        <v>1</v>
      </c>
      <c r="M217" s="75" t="s">
        <v>519</v>
      </c>
      <c r="N217" s="76"/>
      <c r="O217" s="77"/>
      <c r="P217" s="78" t="s">
        <v>534</v>
      </c>
      <c r="Q217" s="79" t="s">
        <v>535</v>
      </c>
      <c r="R217" s="93" t="s">
        <v>1034</v>
      </c>
      <c r="S217" s="80">
        <f t="shared" si="11"/>
        <v>400</v>
      </c>
      <c r="T217" s="81">
        <v>400</v>
      </c>
      <c r="U217" s="82">
        <v>95</v>
      </c>
      <c r="V217" s="185">
        <f t="shared" si="14"/>
        <v>4.2105263157894735</v>
      </c>
      <c r="W217" s="83"/>
      <c r="X217" s="84">
        <f t="shared" si="12"/>
        <v>0</v>
      </c>
      <c r="Y217" s="85">
        <f t="shared" si="13"/>
        <v>0</v>
      </c>
      <c r="Z217" s="59"/>
      <c r="AA217" s="86"/>
      <c r="AB217" s="87"/>
      <c r="AC217" s="88"/>
      <c r="AD217" s="89"/>
    </row>
    <row r="218" spans="1:30" ht="15.75" customHeight="1" x14ac:dyDescent="0.2">
      <c r="A218" s="64" t="s">
        <v>117</v>
      </c>
      <c r="B218" s="65" t="s">
        <v>118</v>
      </c>
      <c r="C218" s="66" t="s">
        <v>119</v>
      </c>
      <c r="D218" s="67" t="s">
        <v>333</v>
      </c>
      <c r="E218" s="68" t="s">
        <v>334</v>
      </c>
      <c r="F218" s="69"/>
      <c r="G218" s="70" t="s">
        <v>343</v>
      </c>
      <c r="H218" s="71" t="s">
        <v>344</v>
      </c>
      <c r="I218" s="68" t="s">
        <v>340</v>
      </c>
      <c r="J218" s="72">
        <v>1998</v>
      </c>
      <c r="K218" s="73">
        <v>0.75</v>
      </c>
      <c r="L218" s="74">
        <v>2</v>
      </c>
      <c r="M218" s="75" t="s">
        <v>520</v>
      </c>
      <c r="N218" s="76"/>
      <c r="O218" s="77"/>
      <c r="P218" s="78" t="s">
        <v>795</v>
      </c>
      <c r="Q218" s="79" t="s">
        <v>797</v>
      </c>
      <c r="R218" s="93" t="s">
        <v>1034</v>
      </c>
      <c r="S218" s="80">
        <f t="shared" si="11"/>
        <v>400</v>
      </c>
      <c r="T218" s="81">
        <v>400</v>
      </c>
      <c r="U218" s="82">
        <v>95</v>
      </c>
      <c r="V218" s="185">
        <f t="shared" si="14"/>
        <v>4.2105263157894735</v>
      </c>
      <c r="W218" s="83"/>
      <c r="X218" s="84">
        <f t="shared" si="12"/>
        <v>0</v>
      </c>
      <c r="Y218" s="85">
        <f t="shared" si="13"/>
        <v>0</v>
      </c>
      <c r="Z218" s="59"/>
      <c r="AA218" s="86"/>
      <c r="AB218" s="87"/>
      <c r="AC218" s="88"/>
      <c r="AD218" s="89"/>
    </row>
    <row r="219" spans="1:30" ht="15.75" customHeight="1" x14ac:dyDescent="0.2">
      <c r="A219" s="64" t="s">
        <v>117</v>
      </c>
      <c r="B219" s="65" t="s">
        <v>118</v>
      </c>
      <c r="C219" s="66" t="s">
        <v>119</v>
      </c>
      <c r="D219" s="67" t="s">
        <v>460</v>
      </c>
      <c r="E219" s="68" t="s">
        <v>461</v>
      </c>
      <c r="F219" s="69" t="s">
        <v>462</v>
      </c>
      <c r="G219" s="70" t="s">
        <v>463</v>
      </c>
      <c r="H219" s="71" t="s">
        <v>464</v>
      </c>
      <c r="I219" s="68" t="s">
        <v>124</v>
      </c>
      <c r="J219" s="72">
        <v>1994</v>
      </c>
      <c r="K219" s="73">
        <v>0.75</v>
      </c>
      <c r="L219" s="74">
        <v>1</v>
      </c>
      <c r="M219" s="75" t="s">
        <v>520</v>
      </c>
      <c r="N219" s="76"/>
      <c r="O219" s="77"/>
      <c r="P219" s="78" t="s">
        <v>949</v>
      </c>
      <c r="Q219" s="79" t="s">
        <v>950</v>
      </c>
      <c r="R219" s="93" t="s">
        <v>1035</v>
      </c>
      <c r="S219" s="80">
        <f t="shared" si="11"/>
        <v>333.33333333333337</v>
      </c>
      <c r="T219" s="81">
        <v>400</v>
      </c>
      <c r="U219" s="82">
        <v>95</v>
      </c>
      <c r="V219" s="185">
        <f t="shared" si="14"/>
        <v>4.2105263157894735</v>
      </c>
      <c r="W219" s="83"/>
      <c r="X219" s="84">
        <f t="shared" si="12"/>
        <v>0</v>
      </c>
      <c r="Y219" s="85">
        <f t="shared" si="13"/>
        <v>0</v>
      </c>
      <c r="Z219" s="59"/>
      <c r="AA219" s="86"/>
      <c r="AB219" s="87"/>
      <c r="AC219" s="88"/>
      <c r="AD219" s="89"/>
    </row>
    <row r="220" spans="1:30" ht="15.75" customHeight="1" x14ac:dyDescent="0.2">
      <c r="A220" s="64" t="s">
        <v>117</v>
      </c>
      <c r="B220" s="65" t="s">
        <v>118</v>
      </c>
      <c r="C220" s="66" t="s">
        <v>119</v>
      </c>
      <c r="D220" s="67" t="s">
        <v>460</v>
      </c>
      <c r="E220" s="68" t="s">
        <v>461</v>
      </c>
      <c r="F220" s="69" t="s">
        <v>462</v>
      </c>
      <c r="G220" s="70" t="s">
        <v>463</v>
      </c>
      <c r="H220" s="71" t="s">
        <v>464</v>
      </c>
      <c r="I220" s="68" t="s">
        <v>124</v>
      </c>
      <c r="J220" s="72">
        <v>1994</v>
      </c>
      <c r="K220" s="73">
        <v>0.75</v>
      </c>
      <c r="L220" s="74">
        <v>3</v>
      </c>
      <c r="M220" s="75" t="s">
        <v>520</v>
      </c>
      <c r="N220" s="76"/>
      <c r="O220" s="77"/>
      <c r="P220" s="78" t="s">
        <v>949</v>
      </c>
      <c r="Q220" s="79" t="s">
        <v>951</v>
      </c>
      <c r="R220" s="93" t="s">
        <v>1035</v>
      </c>
      <c r="S220" s="80">
        <f t="shared" si="11"/>
        <v>333.33333333333337</v>
      </c>
      <c r="T220" s="81">
        <v>400</v>
      </c>
      <c r="U220" s="82">
        <v>95</v>
      </c>
      <c r="V220" s="185">
        <f t="shared" si="14"/>
        <v>4.2105263157894735</v>
      </c>
      <c r="W220" s="83"/>
      <c r="X220" s="84">
        <f t="shared" si="12"/>
        <v>0</v>
      </c>
      <c r="Y220" s="85">
        <f t="shared" si="13"/>
        <v>0</v>
      </c>
      <c r="Z220" s="59"/>
      <c r="AA220" s="86"/>
      <c r="AB220" s="87"/>
      <c r="AC220" s="88"/>
      <c r="AD220" s="89"/>
    </row>
    <row r="221" spans="1:30" ht="15.75" customHeight="1" x14ac:dyDescent="0.2">
      <c r="A221" s="64" t="s">
        <v>117</v>
      </c>
      <c r="B221" s="65" t="s">
        <v>137</v>
      </c>
      <c r="C221" s="66" t="s">
        <v>138</v>
      </c>
      <c r="D221" s="67" t="s">
        <v>132</v>
      </c>
      <c r="E221" s="68" t="s">
        <v>185</v>
      </c>
      <c r="F221" s="69"/>
      <c r="G221" s="70" t="s">
        <v>186</v>
      </c>
      <c r="H221" s="71" t="s">
        <v>187</v>
      </c>
      <c r="I221" s="68" t="s">
        <v>142</v>
      </c>
      <c r="J221" s="72">
        <v>2011</v>
      </c>
      <c r="K221" s="73">
        <v>0.75</v>
      </c>
      <c r="L221" s="74">
        <v>3</v>
      </c>
      <c r="M221" s="75" t="s">
        <v>520</v>
      </c>
      <c r="N221" s="76"/>
      <c r="O221" s="77"/>
      <c r="P221" s="78" t="s">
        <v>626</v>
      </c>
      <c r="Q221" s="79" t="s">
        <v>627</v>
      </c>
      <c r="R221" s="93" t="s">
        <v>1035</v>
      </c>
      <c r="S221" s="80">
        <f t="shared" si="11"/>
        <v>350</v>
      </c>
      <c r="T221" s="81">
        <v>420</v>
      </c>
      <c r="U221" s="82">
        <v>96</v>
      </c>
      <c r="V221" s="185">
        <f t="shared" si="14"/>
        <v>4.375</v>
      </c>
      <c r="W221" s="83"/>
      <c r="X221" s="84">
        <f t="shared" si="12"/>
        <v>0</v>
      </c>
      <c r="Y221" s="85">
        <f t="shared" si="13"/>
        <v>0</v>
      </c>
      <c r="Z221" s="59"/>
      <c r="AA221" s="86"/>
      <c r="AB221" s="87"/>
      <c r="AC221" s="88"/>
      <c r="AD221" s="89"/>
    </row>
    <row r="222" spans="1:30" ht="15.75" customHeight="1" x14ac:dyDescent="0.2">
      <c r="A222" s="64" t="s">
        <v>117</v>
      </c>
      <c r="B222" s="65" t="s">
        <v>118</v>
      </c>
      <c r="C222" s="66" t="s">
        <v>119</v>
      </c>
      <c r="D222" s="67" t="s">
        <v>460</v>
      </c>
      <c r="E222" s="68" t="s">
        <v>461</v>
      </c>
      <c r="F222" s="69" t="s">
        <v>462</v>
      </c>
      <c r="G222" s="70" t="s">
        <v>475</v>
      </c>
      <c r="H222" s="71" t="s">
        <v>476</v>
      </c>
      <c r="I222" s="68" t="s">
        <v>124</v>
      </c>
      <c r="J222" s="72">
        <v>1986</v>
      </c>
      <c r="K222" s="73">
        <v>1.5</v>
      </c>
      <c r="L222" s="74">
        <v>1</v>
      </c>
      <c r="M222" s="75" t="s">
        <v>519</v>
      </c>
      <c r="N222" s="76"/>
      <c r="O222" s="77"/>
      <c r="P222" s="78" t="s">
        <v>647</v>
      </c>
      <c r="Q222" s="79" t="s">
        <v>961</v>
      </c>
      <c r="R222" s="93" t="s">
        <v>1035</v>
      </c>
      <c r="S222" s="80">
        <f t="shared" si="11"/>
        <v>700</v>
      </c>
      <c r="T222" s="81">
        <v>840</v>
      </c>
      <c r="U222" s="82">
        <v>95</v>
      </c>
      <c r="V222" s="185">
        <f>T222/U222/2</f>
        <v>4.4210526315789478</v>
      </c>
      <c r="W222" s="83"/>
      <c r="X222" s="84">
        <f t="shared" si="12"/>
        <v>0</v>
      </c>
      <c r="Y222" s="85">
        <f t="shared" si="13"/>
        <v>0</v>
      </c>
      <c r="Z222" s="59"/>
      <c r="AA222" s="86"/>
      <c r="AB222" s="87"/>
      <c r="AC222" s="88"/>
      <c r="AD222" s="89"/>
    </row>
    <row r="223" spans="1:30" ht="15.75" customHeight="1" x14ac:dyDescent="0.2">
      <c r="A223" s="64" t="s">
        <v>117</v>
      </c>
      <c r="B223" s="65" t="s">
        <v>118</v>
      </c>
      <c r="C223" s="66" t="s">
        <v>119</v>
      </c>
      <c r="D223" s="67" t="s">
        <v>460</v>
      </c>
      <c r="E223" s="68" t="s">
        <v>461</v>
      </c>
      <c r="F223" s="69" t="s">
        <v>462</v>
      </c>
      <c r="G223" s="70" t="s">
        <v>475</v>
      </c>
      <c r="H223" s="71" t="s">
        <v>476</v>
      </c>
      <c r="I223" s="68" t="s">
        <v>124</v>
      </c>
      <c r="J223" s="72">
        <v>1986</v>
      </c>
      <c r="K223" s="73">
        <v>0.75</v>
      </c>
      <c r="L223" s="74">
        <v>1</v>
      </c>
      <c r="M223" s="75" t="s">
        <v>520</v>
      </c>
      <c r="N223" s="76"/>
      <c r="O223" s="77"/>
      <c r="P223" s="78" t="s">
        <v>634</v>
      </c>
      <c r="Q223" s="79" t="s">
        <v>960</v>
      </c>
      <c r="R223" s="93" t="s">
        <v>1035</v>
      </c>
      <c r="S223" s="80">
        <f t="shared" si="11"/>
        <v>350</v>
      </c>
      <c r="T223" s="81">
        <v>420</v>
      </c>
      <c r="U223" s="82">
        <v>95</v>
      </c>
      <c r="V223" s="185">
        <f>T223/U223</f>
        <v>4.4210526315789478</v>
      </c>
      <c r="W223" s="83"/>
      <c r="X223" s="84">
        <f t="shared" si="12"/>
        <v>0</v>
      </c>
      <c r="Y223" s="85">
        <f t="shared" si="13"/>
        <v>0</v>
      </c>
      <c r="Z223" s="59"/>
      <c r="AA223" s="86"/>
      <c r="AB223" s="87"/>
      <c r="AC223" s="88"/>
      <c r="AD223" s="89"/>
    </row>
    <row r="224" spans="1:30" ht="15.75" customHeight="1" x14ac:dyDescent="0.2">
      <c r="A224" s="64" t="s">
        <v>117</v>
      </c>
      <c r="B224" s="65" t="s">
        <v>118</v>
      </c>
      <c r="C224" s="66" t="s">
        <v>119</v>
      </c>
      <c r="D224" s="67" t="s">
        <v>460</v>
      </c>
      <c r="E224" s="68" t="s">
        <v>461</v>
      </c>
      <c r="F224" s="69" t="s">
        <v>462</v>
      </c>
      <c r="G224" s="70" t="s">
        <v>489</v>
      </c>
      <c r="H224" s="71" t="s">
        <v>1055</v>
      </c>
      <c r="I224" s="68" t="s">
        <v>129</v>
      </c>
      <c r="J224" s="72">
        <v>2016</v>
      </c>
      <c r="K224" s="73">
        <v>0.75</v>
      </c>
      <c r="L224" s="74">
        <v>1</v>
      </c>
      <c r="M224" s="75" t="s">
        <v>520</v>
      </c>
      <c r="N224" s="76"/>
      <c r="O224" s="77"/>
      <c r="P224" s="78" t="s">
        <v>992</v>
      </c>
      <c r="Q224" s="79" t="s">
        <v>995</v>
      </c>
      <c r="R224" s="93" t="s">
        <v>1035</v>
      </c>
      <c r="S224" s="80">
        <f t="shared" si="11"/>
        <v>1083.3333333333335</v>
      </c>
      <c r="T224" s="81">
        <v>1300</v>
      </c>
      <c r="U224" s="82" t="s">
        <v>1048</v>
      </c>
      <c r="V224" s="185">
        <f>T224/98/3</f>
        <v>4.4217687074829932</v>
      </c>
      <c r="W224" s="83"/>
      <c r="X224" s="84">
        <f t="shared" si="12"/>
        <v>0</v>
      </c>
      <c r="Y224" s="85">
        <f t="shared" si="13"/>
        <v>0</v>
      </c>
      <c r="Z224" s="59"/>
      <c r="AA224" s="86"/>
      <c r="AB224" s="87"/>
      <c r="AC224" s="88"/>
      <c r="AD224" s="89"/>
    </row>
    <row r="225" spans="1:30" ht="15.75" customHeight="1" x14ac:dyDescent="0.2">
      <c r="A225" s="64" t="s">
        <v>117</v>
      </c>
      <c r="B225" s="65" t="s">
        <v>137</v>
      </c>
      <c r="C225" s="66" t="s">
        <v>138</v>
      </c>
      <c r="D225" s="67" t="s">
        <v>132</v>
      </c>
      <c r="E225" s="68" t="s">
        <v>139</v>
      </c>
      <c r="F225" s="69"/>
      <c r="G225" s="70" t="s">
        <v>140</v>
      </c>
      <c r="H225" s="71" t="s">
        <v>141</v>
      </c>
      <c r="I225" s="68" t="s">
        <v>142</v>
      </c>
      <c r="J225" s="72">
        <v>2011</v>
      </c>
      <c r="K225" s="73">
        <v>0.375</v>
      </c>
      <c r="L225" s="74">
        <v>1</v>
      </c>
      <c r="M225" s="75" t="s">
        <v>520</v>
      </c>
      <c r="N225" s="76"/>
      <c r="O225" s="77"/>
      <c r="P225" s="78" t="s">
        <v>548</v>
      </c>
      <c r="Q225" s="79" t="s">
        <v>549</v>
      </c>
      <c r="R225" s="93" t="s">
        <v>1034</v>
      </c>
      <c r="S225" s="80">
        <f t="shared" si="11"/>
        <v>220</v>
      </c>
      <c r="T225" s="81">
        <v>220</v>
      </c>
      <c r="U225" s="82" t="s">
        <v>1053</v>
      </c>
      <c r="V225" s="185">
        <f>T225/99*2</f>
        <v>4.4444444444444446</v>
      </c>
      <c r="W225" s="83"/>
      <c r="X225" s="84">
        <f t="shared" si="12"/>
        <v>0</v>
      </c>
      <c r="Y225" s="85">
        <f t="shared" si="13"/>
        <v>0</v>
      </c>
      <c r="Z225" s="59"/>
      <c r="AA225" s="86"/>
      <c r="AB225" s="87"/>
      <c r="AC225" s="88"/>
      <c r="AD225" s="89"/>
    </row>
    <row r="226" spans="1:30" ht="15.75" customHeight="1" x14ac:dyDescent="0.2">
      <c r="A226" s="64" t="s">
        <v>117</v>
      </c>
      <c r="B226" s="65" t="s">
        <v>118</v>
      </c>
      <c r="C226" s="66" t="s">
        <v>119</v>
      </c>
      <c r="D226" s="67" t="s">
        <v>460</v>
      </c>
      <c r="E226" s="68" t="s">
        <v>461</v>
      </c>
      <c r="F226" s="69" t="s">
        <v>462</v>
      </c>
      <c r="G226" s="70" t="s">
        <v>489</v>
      </c>
      <c r="H226" s="71" t="s">
        <v>1055</v>
      </c>
      <c r="I226" s="68" t="s">
        <v>129</v>
      </c>
      <c r="J226" s="72">
        <v>2018</v>
      </c>
      <c r="K226" s="73">
        <v>0.75</v>
      </c>
      <c r="L226" s="74">
        <v>2</v>
      </c>
      <c r="M226" s="75" t="s">
        <v>520</v>
      </c>
      <c r="N226" s="76"/>
      <c r="O226" s="77"/>
      <c r="P226" s="78" t="s">
        <v>993</v>
      </c>
      <c r="Q226" s="79" t="s">
        <v>996</v>
      </c>
      <c r="R226" s="93" t="s">
        <v>1035</v>
      </c>
      <c r="S226" s="80">
        <f t="shared" si="11"/>
        <v>1083.3333333333335</v>
      </c>
      <c r="T226" s="81">
        <v>1300</v>
      </c>
      <c r="U226" s="82" t="s">
        <v>1049</v>
      </c>
      <c r="V226" s="185">
        <f>T226/97/3</f>
        <v>4.4673539518900345</v>
      </c>
      <c r="W226" s="83"/>
      <c r="X226" s="84">
        <f t="shared" si="12"/>
        <v>0</v>
      </c>
      <c r="Y226" s="85">
        <f t="shared" si="13"/>
        <v>0</v>
      </c>
      <c r="Z226" s="59"/>
      <c r="AA226" s="86"/>
      <c r="AB226" s="87"/>
      <c r="AC226" s="88"/>
      <c r="AD226" s="89"/>
    </row>
    <row r="227" spans="1:30" ht="15.75" customHeight="1" x14ac:dyDescent="0.2">
      <c r="A227" s="64" t="s">
        <v>117</v>
      </c>
      <c r="B227" s="65" t="s">
        <v>137</v>
      </c>
      <c r="C227" s="66" t="s">
        <v>119</v>
      </c>
      <c r="D227" s="67" t="s">
        <v>132</v>
      </c>
      <c r="E227" s="68" t="s">
        <v>178</v>
      </c>
      <c r="F227" s="69"/>
      <c r="G227" s="70" t="s">
        <v>179</v>
      </c>
      <c r="H227" s="71" t="s">
        <v>180</v>
      </c>
      <c r="I227" s="68" t="s">
        <v>142</v>
      </c>
      <c r="J227" s="72">
        <v>2010</v>
      </c>
      <c r="K227" s="73">
        <v>0.75</v>
      </c>
      <c r="L227" s="74">
        <v>1</v>
      </c>
      <c r="M227" s="75">
        <v>-0.5</v>
      </c>
      <c r="N227" s="76"/>
      <c r="O227" s="77" t="s">
        <v>521</v>
      </c>
      <c r="P227" s="78" t="s">
        <v>607</v>
      </c>
      <c r="Q227" s="79" t="s">
        <v>609</v>
      </c>
      <c r="R227" s="93" t="s">
        <v>1034</v>
      </c>
      <c r="S227" s="80">
        <f t="shared" si="11"/>
        <v>430</v>
      </c>
      <c r="T227" s="81">
        <v>430</v>
      </c>
      <c r="U227" s="82">
        <v>96</v>
      </c>
      <c r="V227" s="185">
        <f>T227/U227</f>
        <v>4.479166666666667</v>
      </c>
      <c r="W227" s="83"/>
      <c r="X227" s="84">
        <f t="shared" si="12"/>
        <v>0</v>
      </c>
      <c r="Y227" s="85">
        <f t="shared" si="13"/>
        <v>0</v>
      </c>
      <c r="Z227" s="59"/>
      <c r="AA227" s="86"/>
      <c r="AB227" s="87"/>
      <c r="AC227" s="88"/>
      <c r="AD227" s="89"/>
    </row>
    <row r="228" spans="1:30" ht="15.75" customHeight="1" x14ac:dyDescent="0.2">
      <c r="A228" s="64" t="s">
        <v>117</v>
      </c>
      <c r="B228" s="65" t="s">
        <v>137</v>
      </c>
      <c r="C228" s="66" t="s">
        <v>138</v>
      </c>
      <c r="D228" s="67" t="s">
        <v>188</v>
      </c>
      <c r="E228" s="68" t="s">
        <v>42</v>
      </c>
      <c r="F228" s="69" t="s">
        <v>225</v>
      </c>
      <c r="G228" s="70" t="s">
        <v>228</v>
      </c>
      <c r="H228" s="71" t="s">
        <v>229</v>
      </c>
      <c r="I228" s="68" t="s">
        <v>129</v>
      </c>
      <c r="J228" s="72">
        <v>2007</v>
      </c>
      <c r="K228" s="73">
        <v>0.375</v>
      </c>
      <c r="L228" s="74">
        <v>1</v>
      </c>
      <c r="M228" s="75" t="s">
        <v>520</v>
      </c>
      <c r="N228" s="76"/>
      <c r="O228" s="77"/>
      <c r="P228" s="78" t="s">
        <v>668</v>
      </c>
      <c r="Q228" s="79" t="s">
        <v>669</v>
      </c>
      <c r="R228" s="93" t="s">
        <v>1034</v>
      </c>
      <c r="S228" s="80">
        <f t="shared" si="11"/>
        <v>220</v>
      </c>
      <c r="T228" s="81">
        <v>220</v>
      </c>
      <c r="U228" s="82" t="s">
        <v>1037</v>
      </c>
      <c r="V228" s="185">
        <f>T228/98*2</f>
        <v>4.4897959183673466</v>
      </c>
      <c r="W228" s="83"/>
      <c r="X228" s="84">
        <f t="shared" si="12"/>
        <v>0</v>
      </c>
      <c r="Y228" s="85">
        <f t="shared" si="13"/>
        <v>0</v>
      </c>
      <c r="Z228" s="59"/>
      <c r="AA228" s="86"/>
      <c r="AB228" s="87"/>
      <c r="AC228" s="88"/>
      <c r="AD228" s="89"/>
    </row>
    <row r="229" spans="1:30" ht="15.75" customHeight="1" x14ac:dyDescent="0.2">
      <c r="A229" s="64" t="s">
        <v>117</v>
      </c>
      <c r="B229" s="65" t="s">
        <v>118</v>
      </c>
      <c r="C229" s="66" t="s">
        <v>119</v>
      </c>
      <c r="D229" s="67" t="s">
        <v>188</v>
      </c>
      <c r="E229" s="68" t="s">
        <v>301</v>
      </c>
      <c r="F229" s="69" t="s">
        <v>302</v>
      </c>
      <c r="G229" s="70" t="s">
        <v>316</v>
      </c>
      <c r="H229" s="71" t="s">
        <v>317</v>
      </c>
      <c r="I229" s="68" t="s">
        <v>129</v>
      </c>
      <c r="J229" s="72">
        <v>2010</v>
      </c>
      <c r="K229" s="73">
        <v>0.75</v>
      </c>
      <c r="L229" s="74">
        <v>1</v>
      </c>
      <c r="M229" s="75" t="s">
        <v>520</v>
      </c>
      <c r="N229" s="76"/>
      <c r="O229" s="77"/>
      <c r="P229" s="78" t="s">
        <v>768</v>
      </c>
      <c r="Q229" s="79" t="s">
        <v>770</v>
      </c>
      <c r="R229" s="93" t="s">
        <v>1035</v>
      </c>
      <c r="S229" s="80">
        <f t="shared" si="11"/>
        <v>375</v>
      </c>
      <c r="T229" s="81">
        <v>450</v>
      </c>
      <c r="U229" s="82">
        <v>100</v>
      </c>
      <c r="V229" s="185">
        <f>T229/U229</f>
        <v>4.5</v>
      </c>
      <c r="W229" s="83"/>
      <c r="X229" s="84">
        <f t="shared" si="12"/>
        <v>0</v>
      </c>
      <c r="Y229" s="85">
        <f t="shared" si="13"/>
        <v>0</v>
      </c>
      <c r="Z229" s="59"/>
      <c r="AA229" s="86"/>
      <c r="AB229" s="87"/>
      <c r="AC229" s="88"/>
      <c r="AD229" s="89"/>
    </row>
    <row r="230" spans="1:30" ht="15.75" customHeight="1" x14ac:dyDescent="0.2">
      <c r="A230" s="64" t="s">
        <v>117</v>
      </c>
      <c r="B230" s="65" t="s">
        <v>118</v>
      </c>
      <c r="C230" s="66" t="s">
        <v>119</v>
      </c>
      <c r="D230" s="67" t="s">
        <v>460</v>
      </c>
      <c r="E230" s="68" t="s">
        <v>461</v>
      </c>
      <c r="F230" s="69" t="s">
        <v>462</v>
      </c>
      <c r="G230" s="70" t="s">
        <v>489</v>
      </c>
      <c r="H230" s="71" t="s">
        <v>491</v>
      </c>
      <c r="I230" s="68" t="s">
        <v>129</v>
      </c>
      <c r="J230" s="72">
        <v>2008</v>
      </c>
      <c r="K230" s="73">
        <v>0.75</v>
      </c>
      <c r="L230" s="74">
        <v>1</v>
      </c>
      <c r="M230" s="75" t="s">
        <v>520</v>
      </c>
      <c r="N230" s="76"/>
      <c r="O230" s="77"/>
      <c r="P230" s="78" t="s">
        <v>994</v>
      </c>
      <c r="Q230" s="79" t="s">
        <v>998</v>
      </c>
      <c r="R230" s="93" t="s">
        <v>1035</v>
      </c>
      <c r="S230" s="80">
        <f t="shared" si="11"/>
        <v>375</v>
      </c>
      <c r="T230" s="81">
        <v>450</v>
      </c>
      <c r="U230" s="82">
        <v>100</v>
      </c>
      <c r="V230" s="185">
        <f>T230/U230</f>
        <v>4.5</v>
      </c>
      <c r="W230" s="83"/>
      <c r="X230" s="84">
        <f t="shared" si="12"/>
        <v>0</v>
      </c>
      <c r="Y230" s="85">
        <f t="shared" si="13"/>
        <v>0</v>
      </c>
      <c r="Z230" s="59"/>
      <c r="AA230" s="86"/>
      <c r="AB230" s="87"/>
      <c r="AC230" s="88"/>
      <c r="AD230" s="89"/>
    </row>
    <row r="231" spans="1:30" ht="15.75" customHeight="1" x14ac:dyDescent="0.2">
      <c r="A231" s="64" t="s">
        <v>117</v>
      </c>
      <c r="B231" s="65" t="s">
        <v>118</v>
      </c>
      <c r="C231" s="66" t="s">
        <v>119</v>
      </c>
      <c r="D231" s="67" t="s">
        <v>460</v>
      </c>
      <c r="E231" s="68" t="s">
        <v>461</v>
      </c>
      <c r="F231" s="69"/>
      <c r="G231" s="70" t="s">
        <v>499</v>
      </c>
      <c r="H231" s="71" t="s">
        <v>506</v>
      </c>
      <c r="I231" s="68" t="s">
        <v>127</v>
      </c>
      <c r="J231" s="72">
        <v>2015</v>
      </c>
      <c r="K231" s="73">
        <v>0.75</v>
      </c>
      <c r="L231" s="74">
        <v>1</v>
      </c>
      <c r="M231" s="75" t="s">
        <v>520</v>
      </c>
      <c r="N231" s="76"/>
      <c r="O231" s="77"/>
      <c r="P231" s="78" t="s">
        <v>1011</v>
      </c>
      <c r="Q231" s="79" t="s">
        <v>1014</v>
      </c>
      <c r="R231" s="93" t="s">
        <v>1035</v>
      </c>
      <c r="S231" s="80">
        <f t="shared" si="11"/>
        <v>375</v>
      </c>
      <c r="T231" s="81">
        <v>450</v>
      </c>
      <c r="U231" s="82" t="s">
        <v>1037</v>
      </c>
      <c r="V231" s="185">
        <f>T231/98</f>
        <v>4.591836734693878</v>
      </c>
      <c r="W231" s="83"/>
      <c r="X231" s="84">
        <f t="shared" si="12"/>
        <v>0</v>
      </c>
      <c r="Y231" s="85">
        <f t="shared" si="13"/>
        <v>0</v>
      </c>
      <c r="Z231" s="59"/>
      <c r="AA231" s="86"/>
      <c r="AB231" s="87"/>
      <c r="AC231" s="88"/>
      <c r="AD231" s="89"/>
    </row>
    <row r="232" spans="1:30" ht="15.75" customHeight="1" x14ac:dyDescent="0.2">
      <c r="A232" s="64" t="s">
        <v>117</v>
      </c>
      <c r="B232" s="65" t="s">
        <v>118</v>
      </c>
      <c r="C232" s="66" t="s">
        <v>119</v>
      </c>
      <c r="D232" s="67" t="s">
        <v>460</v>
      </c>
      <c r="E232" s="68" t="s">
        <v>461</v>
      </c>
      <c r="F232" s="69" t="s">
        <v>462</v>
      </c>
      <c r="G232" s="70" t="s">
        <v>473</v>
      </c>
      <c r="H232" s="71" t="s">
        <v>474</v>
      </c>
      <c r="I232" s="68" t="s">
        <v>129</v>
      </c>
      <c r="J232" s="72">
        <v>2015</v>
      </c>
      <c r="K232" s="73">
        <v>0.75</v>
      </c>
      <c r="L232" s="74">
        <v>3</v>
      </c>
      <c r="M232" s="75" t="s">
        <v>520</v>
      </c>
      <c r="N232" s="76"/>
      <c r="O232" s="77"/>
      <c r="P232" s="78" t="s">
        <v>957</v>
      </c>
      <c r="Q232" s="79" t="s">
        <v>958</v>
      </c>
      <c r="R232" s="93" t="s">
        <v>1035</v>
      </c>
      <c r="S232" s="80">
        <f t="shared" si="11"/>
        <v>375</v>
      </c>
      <c r="T232" s="81">
        <v>450</v>
      </c>
      <c r="U232" s="82" t="s">
        <v>1043</v>
      </c>
      <c r="V232" s="185">
        <f>T232/96</f>
        <v>4.6875</v>
      </c>
      <c r="W232" s="83"/>
      <c r="X232" s="84">
        <f t="shared" si="12"/>
        <v>0</v>
      </c>
      <c r="Y232" s="85">
        <f t="shared" si="13"/>
        <v>0</v>
      </c>
      <c r="Z232" s="59"/>
      <c r="AA232" s="86"/>
      <c r="AB232" s="87"/>
      <c r="AC232" s="88"/>
      <c r="AD232" s="89"/>
    </row>
    <row r="233" spans="1:30" ht="15.75" customHeight="1" x14ac:dyDescent="0.2">
      <c r="A233" s="64" t="s">
        <v>117</v>
      </c>
      <c r="B233" s="65" t="s">
        <v>137</v>
      </c>
      <c r="C233" s="66" t="s">
        <v>138</v>
      </c>
      <c r="D233" s="67" t="s">
        <v>132</v>
      </c>
      <c r="E233" s="68" t="s">
        <v>157</v>
      </c>
      <c r="F233" s="69"/>
      <c r="G233" s="70" t="s">
        <v>163</v>
      </c>
      <c r="H233" s="71" t="s">
        <v>168</v>
      </c>
      <c r="I233" s="68" t="s">
        <v>142</v>
      </c>
      <c r="J233" s="72">
        <v>2009</v>
      </c>
      <c r="K233" s="73">
        <v>0.375</v>
      </c>
      <c r="L233" s="74">
        <v>1</v>
      </c>
      <c r="M233" s="75" t="s">
        <v>520</v>
      </c>
      <c r="N233" s="76"/>
      <c r="O233" s="77"/>
      <c r="P233" s="78" t="s">
        <v>567</v>
      </c>
      <c r="Q233" s="79" t="s">
        <v>599</v>
      </c>
      <c r="R233" s="93" t="s">
        <v>1034</v>
      </c>
      <c r="S233" s="80">
        <f t="shared" si="11"/>
        <v>230</v>
      </c>
      <c r="T233" s="81">
        <v>230</v>
      </c>
      <c r="U233" s="82">
        <v>98</v>
      </c>
      <c r="V233" s="185">
        <f>T233/U233*2</f>
        <v>4.6938775510204085</v>
      </c>
      <c r="W233" s="83"/>
      <c r="X233" s="84">
        <f t="shared" si="12"/>
        <v>0</v>
      </c>
      <c r="Y233" s="85">
        <f t="shared" si="13"/>
        <v>0</v>
      </c>
      <c r="Z233" s="59"/>
      <c r="AA233" s="86"/>
      <c r="AB233" s="87"/>
      <c r="AC233" s="88"/>
      <c r="AD233" s="89"/>
    </row>
    <row r="234" spans="1:30" ht="15.75" customHeight="1" x14ac:dyDescent="0.2">
      <c r="A234" s="64" t="s">
        <v>117</v>
      </c>
      <c r="B234" s="65" t="s">
        <v>137</v>
      </c>
      <c r="C234" s="66" t="s">
        <v>119</v>
      </c>
      <c r="D234" s="67" t="s">
        <v>132</v>
      </c>
      <c r="E234" s="68" t="s">
        <v>157</v>
      </c>
      <c r="F234" s="69"/>
      <c r="G234" s="70" t="s">
        <v>163</v>
      </c>
      <c r="H234" s="71" t="s">
        <v>164</v>
      </c>
      <c r="I234" s="68" t="s">
        <v>142</v>
      </c>
      <c r="J234" s="72">
        <v>2016</v>
      </c>
      <c r="K234" s="73">
        <v>1.5</v>
      </c>
      <c r="L234" s="74">
        <v>1</v>
      </c>
      <c r="M234" s="75" t="s">
        <v>520</v>
      </c>
      <c r="N234" s="76"/>
      <c r="O234" s="77"/>
      <c r="P234" s="78" t="s">
        <v>587</v>
      </c>
      <c r="Q234" s="79" t="s">
        <v>591</v>
      </c>
      <c r="R234" s="93" t="s">
        <v>1035</v>
      </c>
      <c r="S234" s="80">
        <f t="shared" si="11"/>
        <v>375</v>
      </c>
      <c r="T234" s="81">
        <v>450</v>
      </c>
      <c r="U234" s="82">
        <v>95</v>
      </c>
      <c r="V234" s="185">
        <f t="shared" ref="V234:V242" si="15">T234/U234</f>
        <v>4.7368421052631575</v>
      </c>
      <c r="W234" s="83"/>
      <c r="X234" s="84">
        <f t="shared" si="12"/>
        <v>0</v>
      </c>
      <c r="Y234" s="85">
        <f t="shared" si="13"/>
        <v>0</v>
      </c>
      <c r="Z234" s="59"/>
      <c r="AA234" s="86"/>
      <c r="AB234" s="87"/>
      <c r="AC234" s="88"/>
      <c r="AD234" s="89"/>
    </row>
    <row r="235" spans="1:30" ht="15.75" customHeight="1" x14ac:dyDescent="0.2">
      <c r="A235" s="64" t="s">
        <v>117</v>
      </c>
      <c r="B235" s="65" t="s">
        <v>137</v>
      </c>
      <c r="C235" s="66" t="s">
        <v>119</v>
      </c>
      <c r="D235" s="67" t="s">
        <v>132</v>
      </c>
      <c r="E235" s="68" t="s">
        <v>157</v>
      </c>
      <c r="F235" s="69"/>
      <c r="G235" s="70" t="s">
        <v>163</v>
      </c>
      <c r="H235" s="71" t="s">
        <v>164</v>
      </c>
      <c r="I235" s="68" t="s">
        <v>142</v>
      </c>
      <c r="J235" s="72">
        <v>2016</v>
      </c>
      <c r="K235" s="73">
        <v>1.5</v>
      </c>
      <c r="L235" s="74">
        <v>1</v>
      </c>
      <c r="M235" s="75" t="s">
        <v>520</v>
      </c>
      <c r="N235" s="76"/>
      <c r="O235" s="77"/>
      <c r="P235" s="78" t="s">
        <v>585</v>
      </c>
      <c r="Q235" s="79" t="s">
        <v>592</v>
      </c>
      <c r="R235" s="93" t="s">
        <v>1034</v>
      </c>
      <c r="S235" s="80">
        <f t="shared" si="11"/>
        <v>450</v>
      </c>
      <c r="T235" s="81">
        <v>450</v>
      </c>
      <c r="U235" s="82">
        <v>95</v>
      </c>
      <c r="V235" s="185">
        <f t="shared" si="15"/>
        <v>4.7368421052631575</v>
      </c>
      <c r="W235" s="83"/>
      <c r="X235" s="84">
        <f t="shared" si="12"/>
        <v>0</v>
      </c>
      <c r="Y235" s="85">
        <f t="shared" si="13"/>
        <v>0</v>
      </c>
      <c r="Z235" s="59"/>
      <c r="AA235" s="86"/>
      <c r="AB235" s="87"/>
      <c r="AC235" s="88"/>
      <c r="AD235" s="89"/>
    </row>
    <row r="236" spans="1:30" ht="15.75" customHeight="1" x14ac:dyDescent="0.2">
      <c r="A236" s="64" t="s">
        <v>117</v>
      </c>
      <c r="B236" s="65" t="s">
        <v>118</v>
      </c>
      <c r="C236" s="66" t="s">
        <v>119</v>
      </c>
      <c r="D236" s="67" t="s">
        <v>333</v>
      </c>
      <c r="E236" s="68" t="s">
        <v>355</v>
      </c>
      <c r="F236" s="69"/>
      <c r="G236" s="70" t="s">
        <v>372</v>
      </c>
      <c r="H236" s="71" t="s">
        <v>373</v>
      </c>
      <c r="I236" s="68" t="s">
        <v>129</v>
      </c>
      <c r="J236" s="72">
        <v>2015</v>
      </c>
      <c r="K236" s="73">
        <v>0.75</v>
      </c>
      <c r="L236" s="74">
        <v>3</v>
      </c>
      <c r="M236" s="75" t="s">
        <v>520</v>
      </c>
      <c r="N236" s="76"/>
      <c r="O236" s="77"/>
      <c r="P236" s="78" t="s">
        <v>836</v>
      </c>
      <c r="Q236" s="79" t="s">
        <v>837</v>
      </c>
      <c r="R236" s="93" t="s">
        <v>1034</v>
      </c>
      <c r="S236" s="80">
        <f t="shared" si="11"/>
        <v>460</v>
      </c>
      <c r="T236" s="81">
        <v>460</v>
      </c>
      <c r="U236" s="82">
        <v>97</v>
      </c>
      <c r="V236" s="185">
        <f t="shared" si="15"/>
        <v>4.7422680412371134</v>
      </c>
      <c r="W236" s="83"/>
      <c r="X236" s="84">
        <f t="shared" si="12"/>
        <v>0</v>
      </c>
      <c r="Y236" s="85">
        <f t="shared" si="13"/>
        <v>0</v>
      </c>
      <c r="Z236" s="59"/>
      <c r="AA236" s="86"/>
      <c r="AB236" s="87"/>
      <c r="AC236" s="88"/>
      <c r="AD236" s="89"/>
    </row>
    <row r="237" spans="1:30" ht="15.75" customHeight="1" x14ac:dyDescent="0.2">
      <c r="A237" s="64" t="s">
        <v>117</v>
      </c>
      <c r="B237" s="65" t="s">
        <v>118</v>
      </c>
      <c r="C237" s="66" t="s">
        <v>119</v>
      </c>
      <c r="D237" s="67" t="s">
        <v>460</v>
      </c>
      <c r="E237" s="68" t="s">
        <v>461</v>
      </c>
      <c r="F237" s="69"/>
      <c r="G237" s="70" t="s">
        <v>499</v>
      </c>
      <c r="H237" s="71" t="s">
        <v>511</v>
      </c>
      <c r="I237" s="68" t="s">
        <v>127</v>
      </c>
      <c r="J237" s="72">
        <v>2014</v>
      </c>
      <c r="K237" s="73">
        <v>0.75</v>
      </c>
      <c r="L237" s="74">
        <v>1</v>
      </c>
      <c r="M237" s="75" t="s">
        <v>520</v>
      </c>
      <c r="N237" s="76"/>
      <c r="O237" s="77"/>
      <c r="P237" s="78" t="s">
        <v>1023</v>
      </c>
      <c r="Q237" s="79" t="s">
        <v>1024</v>
      </c>
      <c r="R237" s="93" t="s">
        <v>1035</v>
      </c>
      <c r="S237" s="80">
        <f t="shared" si="11"/>
        <v>400</v>
      </c>
      <c r="T237" s="81">
        <v>480</v>
      </c>
      <c r="U237" s="82">
        <v>100</v>
      </c>
      <c r="V237" s="185">
        <f t="shared" si="15"/>
        <v>4.8</v>
      </c>
      <c r="W237" s="83"/>
      <c r="X237" s="84">
        <f t="shared" si="12"/>
        <v>0</v>
      </c>
      <c r="Y237" s="85">
        <f t="shared" si="13"/>
        <v>0</v>
      </c>
      <c r="Z237" s="59"/>
      <c r="AA237" s="86"/>
      <c r="AB237" s="87"/>
      <c r="AC237" s="88"/>
      <c r="AD237" s="89"/>
    </row>
    <row r="238" spans="1:30" ht="15.75" customHeight="1" x14ac:dyDescent="0.2">
      <c r="A238" s="64" t="s">
        <v>117</v>
      </c>
      <c r="B238" s="65" t="s">
        <v>118</v>
      </c>
      <c r="C238" s="66" t="s">
        <v>119</v>
      </c>
      <c r="D238" s="67" t="s">
        <v>460</v>
      </c>
      <c r="E238" s="68" t="s">
        <v>461</v>
      </c>
      <c r="F238" s="69"/>
      <c r="G238" s="70" t="s">
        <v>499</v>
      </c>
      <c r="H238" s="71" t="s">
        <v>514</v>
      </c>
      <c r="I238" s="68" t="s">
        <v>131</v>
      </c>
      <c r="J238" s="72">
        <v>2015</v>
      </c>
      <c r="K238" s="73">
        <v>0.75</v>
      </c>
      <c r="L238" s="74">
        <v>2</v>
      </c>
      <c r="M238" s="75" t="s">
        <v>520</v>
      </c>
      <c r="N238" s="76"/>
      <c r="O238" s="77"/>
      <c r="P238" s="78" t="s">
        <v>1023</v>
      </c>
      <c r="Q238" s="79" t="s">
        <v>1028</v>
      </c>
      <c r="R238" s="93" t="s">
        <v>1035</v>
      </c>
      <c r="S238" s="80">
        <f t="shared" si="11"/>
        <v>400</v>
      </c>
      <c r="T238" s="81">
        <v>480</v>
      </c>
      <c r="U238" s="82">
        <v>100</v>
      </c>
      <c r="V238" s="185">
        <f t="shared" si="15"/>
        <v>4.8</v>
      </c>
      <c r="W238" s="83"/>
      <c r="X238" s="84">
        <f t="shared" si="12"/>
        <v>0</v>
      </c>
      <c r="Y238" s="85">
        <f t="shared" si="13"/>
        <v>0</v>
      </c>
      <c r="Z238" s="59"/>
      <c r="AA238" s="86"/>
      <c r="AB238" s="87"/>
      <c r="AC238" s="88"/>
      <c r="AD238" s="89"/>
    </row>
    <row r="239" spans="1:30" ht="15.75" customHeight="1" x14ac:dyDescent="0.2">
      <c r="A239" s="64" t="s">
        <v>117</v>
      </c>
      <c r="B239" s="65" t="s">
        <v>118</v>
      </c>
      <c r="C239" s="66" t="s">
        <v>119</v>
      </c>
      <c r="D239" s="67" t="s">
        <v>333</v>
      </c>
      <c r="E239" s="68" t="s">
        <v>334</v>
      </c>
      <c r="F239" s="69"/>
      <c r="G239" s="70" t="s">
        <v>343</v>
      </c>
      <c r="H239" s="71" t="s">
        <v>344</v>
      </c>
      <c r="I239" s="68" t="s">
        <v>340</v>
      </c>
      <c r="J239" s="72">
        <v>1997</v>
      </c>
      <c r="K239" s="73">
        <v>0.75</v>
      </c>
      <c r="L239" s="74">
        <v>4</v>
      </c>
      <c r="M239" s="75">
        <v>-0.5</v>
      </c>
      <c r="N239" s="76"/>
      <c r="O239" s="77" t="s">
        <v>532</v>
      </c>
      <c r="P239" s="78" t="s">
        <v>793</v>
      </c>
      <c r="Q239" s="79" t="s">
        <v>794</v>
      </c>
      <c r="R239" s="93" t="s">
        <v>1034</v>
      </c>
      <c r="S239" s="80">
        <f t="shared" si="11"/>
        <v>480</v>
      </c>
      <c r="T239" s="81">
        <v>480</v>
      </c>
      <c r="U239" s="82">
        <v>99</v>
      </c>
      <c r="V239" s="185">
        <f t="shared" si="15"/>
        <v>4.8484848484848486</v>
      </c>
      <c r="W239" s="83"/>
      <c r="X239" s="84">
        <f t="shared" si="12"/>
        <v>0</v>
      </c>
      <c r="Y239" s="85">
        <f t="shared" si="13"/>
        <v>0</v>
      </c>
      <c r="Z239" s="59"/>
      <c r="AA239" s="86"/>
      <c r="AB239" s="87"/>
      <c r="AC239" s="88"/>
      <c r="AD239" s="89"/>
    </row>
    <row r="240" spans="1:30" ht="15.75" customHeight="1" thickBot="1" x14ac:dyDescent="0.25">
      <c r="A240" s="64" t="s">
        <v>117</v>
      </c>
      <c r="B240" s="65" t="s">
        <v>118</v>
      </c>
      <c r="C240" s="66" t="s">
        <v>119</v>
      </c>
      <c r="D240" s="161" t="s">
        <v>333</v>
      </c>
      <c r="E240" s="162" t="s">
        <v>334</v>
      </c>
      <c r="F240" s="163"/>
      <c r="G240" s="164" t="s">
        <v>343</v>
      </c>
      <c r="H240" s="165" t="s">
        <v>349</v>
      </c>
      <c r="I240" s="162" t="s">
        <v>340</v>
      </c>
      <c r="J240" s="166">
        <v>1997</v>
      </c>
      <c r="K240" s="167">
        <v>0.75</v>
      </c>
      <c r="L240" s="168">
        <v>6</v>
      </c>
      <c r="M240" s="169" t="s">
        <v>519</v>
      </c>
      <c r="N240" s="170"/>
      <c r="O240" s="171" t="s">
        <v>532</v>
      </c>
      <c r="P240" s="172" t="s">
        <v>804</v>
      </c>
      <c r="Q240" s="173" t="s">
        <v>805</v>
      </c>
      <c r="R240" s="179" t="s">
        <v>1034</v>
      </c>
      <c r="S240" s="174">
        <f t="shared" si="11"/>
        <v>490</v>
      </c>
      <c r="T240" s="180">
        <v>490</v>
      </c>
      <c r="U240" s="181">
        <v>99</v>
      </c>
      <c r="V240" s="209">
        <f t="shared" si="15"/>
        <v>4.9494949494949498</v>
      </c>
      <c r="W240" s="182"/>
      <c r="X240" s="183">
        <f t="shared" si="12"/>
        <v>0</v>
      </c>
      <c r="Y240" s="184">
        <f t="shared" si="13"/>
        <v>0</v>
      </c>
      <c r="Z240" s="59"/>
      <c r="AA240" s="86"/>
      <c r="AB240" s="87"/>
      <c r="AC240" s="88"/>
      <c r="AD240" s="89"/>
    </row>
    <row r="241" spans="1:30" ht="15.75" customHeight="1" x14ac:dyDescent="0.2">
      <c r="A241" s="64" t="s">
        <v>117</v>
      </c>
      <c r="B241" s="65" t="s">
        <v>118</v>
      </c>
      <c r="C241" s="66" t="s">
        <v>119</v>
      </c>
      <c r="D241" s="190" t="s">
        <v>333</v>
      </c>
      <c r="E241" s="191" t="s">
        <v>355</v>
      </c>
      <c r="F241" s="192"/>
      <c r="G241" s="193" t="s">
        <v>377</v>
      </c>
      <c r="H241" s="194" t="s">
        <v>378</v>
      </c>
      <c r="I241" s="191" t="s">
        <v>376</v>
      </c>
      <c r="J241" s="195">
        <v>2015</v>
      </c>
      <c r="K241" s="196">
        <v>0.75</v>
      </c>
      <c r="L241" s="197">
        <v>2</v>
      </c>
      <c r="M241" s="198" t="s">
        <v>526</v>
      </c>
      <c r="N241" s="199"/>
      <c r="O241" s="200" t="s">
        <v>525</v>
      </c>
      <c r="P241" s="201" t="s">
        <v>641</v>
      </c>
      <c r="Q241" s="202" t="s">
        <v>840</v>
      </c>
      <c r="R241" s="93" t="s">
        <v>1034</v>
      </c>
      <c r="S241" s="80">
        <f t="shared" si="11"/>
        <v>480</v>
      </c>
      <c r="T241" s="203">
        <v>480</v>
      </c>
      <c r="U241" s="204">
        <v>96</v>
      </c>
      <c r="V241" s="205">
        <f t="shared" si="15"/>
        <v>5</v>
      </c>
      <c r="W241" s="206"/>
      <c r="X241" s="207">
        <f t="shared" si="12"/>
        <v>0</v>
      </c>
      <c r="Y241" s="208">
        <f t="shared" si="13"/>
        <v>0</v>
      </c>
      <c r="Z241" s="59"/>
      <c r="AA241" s="86"/>
      <c r="AB241" s="87"/>
      <c r="AC241" s="88"/>
      <c r="AD241" s="89"/>
    </row>
    <row r="242" spans="1:30" ht="15.75" customHeight="1" x14ac:dyDescent="0.2">
      <c r="A242" s="64" t="s">
        <v>117</v>
      </c>
      <c r="B242" s="65" t="s">
        <v>118</v>
      </c>
      <c r="C242" s="66" t="s">
        <v>119</v>
      </c>
      <c r="D242" s="67" t="s">
        <v>460</v>
      </c>
      <c r="E242" s="68" t="s">
        <v>461</v>
      </c>
      <c r="F242" s="69"/>
      <c r="G242" s="70" t="s">
        <v>499</v>
      </c>
      <c r="H242" s="71" t="s">
        <v>510</v>
      </c>
      <c r="I242" s="68" t="s">
        <v>131</v>
      </c>
      <c r="J242" s="72">
        <v>2006</v>
      </c>
      <c r="K242" s="73">
        <v>0.75</v>
      </c>
      <c r="L242" s="74">
        <v>4</v>
      </c>
      <c r="M242" s="75" t="s">
        <v>520</v>
      </c>
      <c r="N242" s="76"/>
      <c r="O242" s="77"/>
      <c r="P242" s="78" t="s">
        <v>1021</v>
      </c>
      <c r="Q242" s="79" t="s">
        <v>1022</v>
      </c>
      <c r="R242" s="93" t="s">
        <v>1035</v>
      </c>
      <c r="S242" s="80">
        <f t="shared" si="11"/>
        <v>400</v>
      </c>
      <c r="T242" s="81">
        <v>480</v>
      </c>
      <c r="U242" s="82">
        <v>96</v>
      </c>
      <c r="V242" s="185">
        <f t="shared" si="15"/>
        <v>5</v>
      </c>
      <c r="W242" s="83"/>
      <c r="X242" s="84">
        <f t="shared" si="12"/>
        <v>0</v>
      </c>
      <c r="Y242" s="85">
        <f t="shared" si="13"/>
        <v>0</v>
      </c>
      <c r="Z242" s="59"/>
      <c r="AA242" s="86"/>
      <c r="AB242" s="87"/>
      <c r="AC242" s="88"/>
      <c r="AD242" s="89"/>
    </row>
    <row r="243" spans="1:30" ht="15.75" customHeight="1" x14ac:dyDescent="0.2">
      <c r="A243" s="64" t="s">
        <v>117</v>
      </c>
      <c r="B243" s="65" t="s">
        <v>118</v>
      </c>
      <c r="C243" s="66" t="s">
        <v>119</v>
      </c>
      <c r="D243" s="67" t="s">
        <v>460</v>
      </c>
      <c r="E243" s="68" t="s">
        <v>461</v>
      </c>
      <c r="F243" s="69"/>
      <c r="G243" s="70" t="s">
        <v>496</v>
      </c>
      <c r="H243" s="71" t="s">
        <v>498</v>
      </c>
      <c r="I243" s="68" t="s">
        <v>131</v>
      </c>
      <c r="J243" s="72">
        <v>2009</v>
      </c>
      <c r="K243" s="73">
        <v>1.5</v>
      </c>
      <c r="L243" s="74">
        <v>1</v>
      </c>
      <c r="M243" s="75" t="s">
        <v>520</v>
      </c>
      <c r="N243" s="76"/>
      <c r="O243" s="77"/>
      <c r="P243" s="78" t="s">
        <v>1005</v>
      </c>
      <c r="Q243" s="79" t="s">
        <v>1006</v>
      </c>
      <c r="R243" s="93" t="s">
        <v>1035</v>
      </c>
      <c r="S243" s="80">
        <f t="shared" si="11"/>
        <v>800</v>
      </c>
      <c r="T243" s="81">
        <v>960</v>
      </c>
      <c r="U243" s="82" t="s">
        <v>1038</v>
      </c>
      <c r="V243" s="185">
        <f>T243/96/2</f>
        <v>5</v>
      </c>
      <c r="W243" s="83"/>
      <c r="X243" s="84">
        <f t="shared" si="12"/>
        <v>0</v>
      </c>
      <c r="Y243" s="85">
        <f t="shared" si="13"/>
        <v>0</v>
      </c>
      <c r="Z243" s="59"/>
      <c r="AA243" s="86"/>
      <c r="AB243" s="87"/>
      <c r="AC243" s="88"/>
      <c r="AD243" s="89"/>
    </row>
    <row r="244" spans="1:30" ht="15.75" customHeight="1" x14ac:dyDescent="0.2">
      <c r="A244" s="64" t="s">
        <v>117</v>
      </c>
      <c r="B244" s="65" t="s">
        <v>118</v>
      </c>
      <c r="C244" s="66" t="s">
        <v>119</v>
      </c>
      <c r="D244" s="67" t="s">
        <v>188</v>
      </c>
      <c r="E244" s="68" t="s">
        <v>42</v>
      </c>
      <c r="F244" s="69" t="s">
        <v>189</v>
      </c>
      <c r="G244" s="70" t="s">
        <v>190</v>
      </c>
      <c r="H244" s="71" t="s">
        <v>189</v>
      </c>
      <c r="I244" s="68" t="s">
        <v>129</v>
      </c>
      <c r="J244" s="72">
        <v>1999</v>
      </c>
      <c r="K244" s="73">
        <v>0.75</v>
      </c>
      <c r="L244" s="74">
        <v>1</v>
      </c>
      <c r="M244" s="75" t="s">
        <v>520</v>
      </c>
      <c r="N244" s="76"/>
      <c r="O244" s="77"/>
      <c r="P244" s="78" t="s">
        <v>632</v>
      </c>
      <c r="Q244" s="79" t="s">
        <v>633</v>
      </c>
      <c r="R244" s="93" t="s">
        <v>1034</v>
      </c>
      <c r="S244" s="80">
        <f t="shared" si="11"/>
        <v>500</v>
      </c>
      <c r="T244" s="81">
        <v>500</v>
      </c>
      <c r="U244" s="82">
        <v>99</v>
      </c>
      <c r="V244" s="185">
        <f>T244/U244</f>
        <v>5.0505050505050502</v>
      </c>
      <c r="W244" s="83"/>
      <c r="X244" s="84">
        <f t="shared" si="12"/>
        <v>0</v>
      </c>
      <c r="Y244" s="85">
        <f t="shared" si="13"/>
        <v>0</v>
      </c>
      <c r="Z244" s="59"/>
      <c r="AA244" s="86"/>
      <c r="AB244" s="87"/>
      <c r="AC244" s="88"/>
      <c r="AD244" s="89"/>
    </row>
    <row r="245" spans="1:30" ht="15.75" customHeight="1" x14ac:dyDescent="0.2">
      <c r="A245" s="64" t="s">
        <v>117</v>
      </c>
      <c r="B245" s="65" t="s">
        <v>118</v>
      </c>
      <c r="C245" s="66" t="s">
        <v>119</v>
      </c>
      <c r="D245" s="67" t="s">
        <v>460</v>
      </c>
      <c r="E245" s="68" t="s">
        <v>461</v>
      </c>
      <c r="F245" s="69"/>
      <c r="G245" s="70" t="s">
        <v>496</v>
      </c>
      <c r="H245" s="71" t="s">
        <v>497</v>
      </c>
      <c r="I245" s="68" t="s">
        <v>131</v>
      </c>
      <c r="J245" s="72">
        <v>2015</v>
      </c>
      <c r="K245" s="73" t="s">
        <v>404</v>
      </c>
      <c r="L245" s="74">
        <v>2</v>
      </c>
      <c r="M245" s="75" t="s">
        <v>520</v>
      </c>
      <c r="N245" s="76"/>
      <c r="O245" s="77"/>
      <c r="P245" s="78" t="s">
        <v>882</v>
      </c>
      <c r="Q245" s="79" t="s">
        <v>1004</v>
      </c>
      <c r="R245" s="93" t="s">
        <v>1035</v>
      </c>
      <c r="S245" s="80">
        <f t="shared" si="11"/>
        <v>2083.3333333333335</v>
      </c>
      <c r="T245" s="81">
        <v>2500</v>
      </c>
      <c r="U245" s="82">
        <v>99</v>
      </c>
      <c r="V245" s="185">
        <f>T245/U245/5</f>
        <v>5.0505050505050502</v>
      </c>
      <c r="W245" s="83"/>
      <c r="X245" s="84">
        <f t="shared" si="12"/>
        <v>0</v>
      </c>
      <c r="Y245" s="85">
        <f t="shared" si="13"/>
        <v>0</v>
      </c>
      <c r="Z245" s="59"/>
      <c r="AA245" s="86"/>
      <c r="AB245" s="87"/>
      <c r="AC245" s="88"/>
      <c r="AD245" s="89"/>
    </row>
    <row r="246" spans="1:30" ht="15.75" customHeight="1" x14ac:dyDescent="0.2">
      <c r="A246" s="64" t="s">
        <v>117</v>
      </c>
      <c r="B246" s="65" t="s">
        <v>118</v>
      </c>
      <c r="C246" s="66" t="s">
        <v>119</v>
      </c>
      <c r="D246" s="67" t="s">
        <v>460</v>
      </c>
      <c r="E246" s="68" t="s">
        <v>461</v>
      </c>
      <c r="F246" s="69"/>
      <c r="G246" s="70" t="s">
        <v>499</v>
      </c>
      <c r="H246" s="71" t="s">
        <v>508</v>
      </c>
      <c r="I246" s="68" t="s">
        <v>127</v>
      </c>
      <c r="J246" s="72">
        <v>2007</v>
      </c>
      <c r="K246" s="73">
        <v>0.75</v>
      </c>
      <c r="L246" s="74">
        <v>4</v>
      </c>
      <c r="M246" s="75" t="s">
        <v>520</v>
      </c>
      <c r="N246" s="76"/>
      <c r="O246" s="77"/>
      <c r="P246" s="78" t="s">
        <v>1017</v>
      </c>
      <c r="Q246" s="79" t="s">
        <v>1018</v>
      </c>
      <c r="R246" s="93" t="s">
        <v>1035</v>
      </c>
      <c r="S246" s="80">
        <f t="shared" si="11"/>
        <v>408.33333333333337</v>
      </c>
      <c r="T246" s="81">
        <v>490</v>
      </c>
      <c r="U246" s="82">
        <v>97</v>
      </c>
      <c r="V246" s="185">
        <f>T246/U246</f>
        <v>5.0515463917525771</v>
      </c>
      <c r="W246" s="83"/>
      <c r="X246" s="84">
        <f t="shared" si="12"/>
        <v>0</v>
      </c>
      <c r="Y246" s="85">
        <f t="shared" si="13"/>
        <v>0</v>
      </c>
      <c r="Z246" s="59"/>
      <c r="AA246" s="86"/>
      <c r="AB246" s="87"/>
      <c r="AC246" s="88"/>
      <c r="AD246" s="89"/>
    </row>
    <row r="247" spans="1:30" ht="15.75" customHeight="1" x14ac:dyDescent="0.2">
      <c r="A247" s="64" t="s">
        <v>117</v>
      </c>
      <c r="B247" s="65" t="s">
        <v>137</v>
      </c>
      <c r="C247" s="66" t="s">
        <v>119</v>
      </c>
      <c r="D247" s="67" t="s">
        <v>188</v>
      </c>
      <c r="E247" s="68" t="s">
        <v>232</v>
      </c>
      <c r="F247" s="69"/>
      <c r="G247" s="70" t="s">
        <v>260</v>
      </c>
      <c r="H247" s="71" t="s">
        <v>261</v>
      </c>
      <c r="I247" s="68" t="s">
        <v>235</v>
      </c>
      <c r="J247" s="72">
        <v>2018</v>
      </c>
      <c r="K247" s="73">
        <v>0.75</v>
      </c>
      <c r="L247" s="74">
        <v>1</v>
      </c>
      <c r="M247" s="75" t="s">
        <v>520</v>
      </c>
      <c r="N247" s="76"/>
      <c r="O247" s="77"/>
      <c r="P247" s="78" t="s">
        <v>709</v>
      </c>
      <c r="Q247" s="79" t="s">
        <v>710</v>
      </c>
      <c r="R247" s="93" t="s">
        <v>1034</v>
      </c>
      <c r="S247" s="80">
        <f t="shared" si="11"/>
        <v>480</v>
      </c>
      <c r="T247" s="81">
        <v>480</v>
      </c>
      <c r="U247" s="82">
        <v>95</v>
      </c>
      <c r="V247" s="185">
        <f>T247/U247</f>
        <v>5.0526315789473681</v>
      </c>
      <c r="W247" s="83"/>
      <c r="X247" s="84">
        <f t="shared" si="12"/>
        <v>0</v>
      </c>
      <c r="Y247" s="85">
        <f t="shared" si="13"/>
        <v>0</v>
      </c>
      <c r="Z247" s="59"/>
      <c r="AA247" s="86"/>
      <c r="AB247" s="87"/>
      <c r="AC247" s="88"/>
      <c r="AD247" s="89"/>
    </row>
    <row r="248" spans="1:30" ht="15.75" customHeight="1" x14ac:dyDescent="0.2">
      <c r="A248" s="64" t="s">
        <v>117</v>
      </c>
      <c r="B248" s="65" t="s">
        <v>118</v>
      </c>
      <c r="C248" s="66" t="s">
        <v>119</v>
      </c>
      <c r="D248" s="67" t="s">
        <v>460</v>
      </c>
      <c r="E248" s="68" t="s">
        <v>461</v>
      </c>
      <c r="F248" s="69" t="s">
        <v>462</v>
      </c>
      <c r="G248" s="70" t="s">
        <v>475</v>
      </c>
      <c r="H248" s="71" t="s">
        <v>476</v>
      </c>
      <c r="I248" s="68" t="s">
        <v>124</v>
      </c>
      <c r="J248" s="72">
        <v>1982</v>
      </c>
      <c r="K248" s="73">
        <v>0.75</v>
      </c>
      <c r="L248" s="74">
        <v>1</v>
      </c>
      <c r="M248" s="75" t="s">
        <v>520</v>
      </c>
      <c r="N248" s="76"/>
      <c r="O248" s="77"/>
      <c r="P248" s="78" t="s">
        <v>643</v>
      </c>
      <c r="Q248" s="79" t="s">
        <v>959</v>
      </c>
      <c r="R248" s="93" t="s">
        <v>1035</v>
      </c>
      <c r="S248" s="80">
        <f t="shared" si="11"/>
        <v>400</v>
      </c>
      <c r="T248" s="81">
        <v>480</v>
      </c>
      <c r="U248" s="82">
        <v>95</v>
      </c>
      <c r="V248" s="185">
        <f>T248/U248</f>
        <v>5.0526315789473681</v>
      </c>
      <c r="W248" s="83"/>
      <c r="X248" s="84">
        <f t="shared" si="12"/>
        <v>0</v>
      </c>
      <c r="Y248" s="85">
        <f t="shared" si="13"/>
        <v>0</v>
      </c>
      <c r="Z248" s="59"/>
      <c r="AA248" s="86"/>
      <c r="AB248" s="87"/>
      <c r="AC248" s="88"/>
      <c r="AD248" s="89"/>
    </row>
    <row r="249" spans="1:30" ht="15.75" customHeight="1" x14ac:dyDescent="0.2">
      <c r="A249" s="64" t="s">
        <v>117</v>
      </c>
      <c r="B249" s="65" t="s">
        <v>118</v>
      </c>
      <c r="C249" s="66" t="s">
        <v>119</v>
      </c>
      <c r="D249" s="67" t="s">
        <v>333</v>
      </c>
      <c r="E249" s="68" t="s">
        <v>334</v>
      </c>
      <c r="F249" s="69"/>
      <c r="G249" s="70" t="s">
        <v>341</v>
      </c>
      <c r="H249" s="71" t="s">
        <v>342</v>
      </c>
      <c r="I249" s="68" t="s">
        <v>340</v>
      </c>
      <c r="J249" s="72">
        <v>1990</v>
      </c>
      <c r="K249" s="73">
        <v>0.75</v>
      </c>
      <c r="L249" s="74">
        <v>1</v>
      </c>
      <c r="M249" s="75">
        <v>-1.5</v>
      </c>
      <c r="N249" s="76"/>
      <c r="O249" s="77"/>
      <c r="P249" s="78" t="s">
        <v>757</v>
      </c>
      <c r="Q249" s="79" t="s">
        <v>792</v>
      </c>
      <c r="R249" s="93" t="s">
        <v>1034</v>
      </c>
      <c r="S249" s="80">
        <f t="shared" si="11"/>
        <v>500</v>
      </c>
      <c r="T249" s="81">
        <v>500</v>
      </c>
      <c r="U249" s="82">
        <v>98</v>
      </c>
      <c r="V249" s="185">
        <f>T249/U249</f>
        <v>5.1020408163265305</v>
      </c>
      <c r="W249" s="83"/>
      <c r="X249" s="84">
        <f t="shared" si="12"/>
        <v>0</v>
      </c>
      <c r="Y249" s="85">
        <f t="shared" si="13"/>
        <v>0</v>
      </c>
      <c r="Z249" s="59"/>
      <c r="AA249" s="86"/>
      <c r="AB249" s="87"/>
      <c r="AC249" s="88"/>
      <c r="AD249" s="89"/>
    </row>
    <row r="250" spans="1:30" ht="15.75" customHeight="1" x14ac:dyDescent="0.2">
      <c r="A250" s="64" t="s">
        <v>117</v>
      </c>
      <c r="B250" s="65" t="s">
        <v>118</v>
      </c>
      <c r="C250" s="66" t="s">
        <v>119</v>
      </c>
      <c r="D250" s="67" t="s">
        <v>333</v>
      </c>
      <c r="E250" s="68" t="s">
        <v>334</v>
      </c>
      <c r="F250" s="69"/>
      <c r="G250" s="70" t="s">
        <v>343</v>
      </c>
      <c r="H250" s="71" t="s">
        <v>346</v>
      </c>
      <c r="I250" s="68" t="s">
        <v>340</v>
      </c>
      <c r="J250" s="72">
        <v>2017</v>
      </c>
      <c r="K250" s="73">
        <v>0.75</v>
      </c>
      <c r="L250" s="74">
        <v>2</v>
      </c>
      <c r="M250" s="75" t="s">
        <v>520</v>
      </c>
      <c r="N250" s="76"/>
      <c r="O250" s="77"/>
      <c r="P250" s="78" t="s">
        <v>799</v>
      </c>
      <c r="Q250" s="79" t="s">
        <v>800</v>
      </c>
      <c r="R250" s="93" t="s">
        <v>1035</v>
      </c>
      <c r="S250" s="80">
        <f t="shared" si="11"/>
        <v>408.33333333333337</v>
      </c>
      <c r="T250" s="81">
        <v>490</v>
      </c>
      <c r="U250" s="82">
        <v>95</v>
      </c>
      <c r="V250" s="185">
        <f>T250/U250</f>
        <v>5.1578947368421053</v>
      </c>
      <c r="W250" s="83"/>
      <c r="X250" s="84">
        <f t="shared" si="12"/>
        <v>0</v>
      </c>
      <c r="Y250" s="85">
        <f t="shared" si="13"/>
        <v>0</v>
      </c>
      <c r="Z250" s="59"/>
      <c r="AA250" s="86"/>
      <c r="AB250" s="87"/>
      <c r="AC250" s="88"/>
      <c r="AD250" s="89"/>
    </row>
    <row r="251" spans="1:30" ht="15.75" customHeight="1" x14ac:dyDescent="0.2">
      <c r="A251" s="64" t="s">
        <v>117</v>
      </c>
      <c r="B251" s="65" t="s">
        <v>118</v>
      </c>
      <c r="C251" s="66" t="s">
        <v>119</v>
      </c>
      <c r="D251" s="67" t="s">
        <v>333</v>
      </c>
      <c r="E251" s="68" t="s">
        <v>334</v>
      </c>
      <c r="F251" s="69"/>
      <c r="G251" s="70" t="s">
        <v>343</v>
      </c>
      <c r="H251" s="71" t="s">
        <v>347</v>
      </c>
      <c r="I251" s="68" t="s">
        <v>340</v>
      </c>
      <c r="J251" s="72">
        <v>2017</v>
      </c>
      <c r="K251" s="73">
        <v>0.75</v>
      </c>
      <c r="L251" s="74">
        <v>1</v>
      </c>
      <c r="M251" s="75" t="s">
        <v>520</v>
      </c>
      <c r="N251" s="76"/>
      <c r="O251" s="77"/>
      <c r="P251" s="78" t="s">
        <v>799</v>
      </c>
      <c r="Q251" s="79" t="s">
        <v>801</v>
      </c>
      <c r="R251" s="93" t="s">
        <v>1035</v>
      </c>
      <c r="S251" s="80">
        <f t="shared" si="11"/>
        <v>408.33333333333337</v>
      </c>
      <c r="T251" s="81">
        <v>490</v>
      </c>
      <c r="U251" s="82" t="s">
        <v>1036</v>
      </c>
      <c r="V251" s="185">
        <f>T251/95</f>
        <v>5.1578947368421053</v>
      </c>
      <c r="W251" s="83"/>
      <c r="X251" s="84">
        <f t="shared" si="12"/>
        <v>0</v>
      </c>
      <c r="Y251" s="85">
        <f t="shared" si="13"/>
        <v>0</v>
      </c>
      <c r="Z251" s="59"/>
      <c r="AA251" s="86"/>
      <c r="AB251" s="87"/>
      <c r="AC251" s="88"/>
      <c r="AD251" s="89"/>
    </row>
    <row r="252" spans="1:30" ht="15.75" customHeight="1" x14ac:dyDescent="0.2">
      <c r="A252" s="64" t="s">
        <v>117</v>
      </c>
      <c r="B252" s="65" t="s">
        <v>118</v>
      </c>
      <c r="C252" s="66" t="s">
        <v>119</v>
      </c>
      <c r="D252" s="67" t="s">
        <v>188</v>
      </c>
      <c r="E252" s="68" t="s">
        <v>42</v>
      </c>
      <c r="F252" s="69" t="s">
        <v>198</v>
      </c>
      <c r="G252" s="70" t="s">
        <v>199</v>
      </c>
      <c r="H252" s="71" t="s">
        <v>200</v>
      </c>
      <c r="I252" s="68" t="s">
        <v>129</v>
      </c>
      <c r="J252" s="72">
        <v>2003</v>
      </c>
      <c r="K252" s="73">
        <v>1.5</v>
      </c>
      <c r="L252" s="74">
        <v>2</v>
      </c>
      <c r="M252" s="75" t="s">
        <v>520</v>
      </c>
      <c r="N252" s="76"/>
      <c r="O252" s="77"/>
      <c r="P252" s="78" t="s">
        <v>585</v>
      </c>
      <c r="Q252" s="79" t="s">
        <v>640</v>
      </c>
      <c r="R252" s="93" t="s">
        <v>1034</v>
      </c>
      <c r="S252" s="80">
        <f t="shared" si="11"/>
        <v>1040</v>
      </c>
      <c r="T252" s="81">
        <v>1040</v>
      </c>
      <c r="U252" s="82">
        <v>95</v>
      </c>
      <c r="V252" s="185">
        <f>T252/U252/2</f>
        <v>5.4736842105263159</v>
      </c>
      <c r="W252" s="83"/>
      <c r="X252" s="84">
        <f t="shared" si="12"/>
        <v>0</v>
      </c>
      <c r="Y252" s="85">
        <f t="shared" si="13"/>
        <v>0</v>
      </c>
      <c r="Z252" s="59"/>
      <c r="AA252" s="86"/>
      <c r="AB252" s="87"/>
      <c r="AC252" s="88"/>
      <c r="AD252" s="89"/>
    </row>
    <row r="253" spans="1:30" ht="15.75" customHeight="1" x14ac:dyDescent="0.2">
      <c r="A253" s="64" t="s">
        <v>117</v>
      </c>
      <c r="B253" s="65" t="s">
        <v>118</v>
      </c>
      <c r="C253" s="66" t="s">
        <v>119</v>
      </c>
      <c r="D253" s="67" t="s">
        <v>460</v>
      </c>
      <c r="E253" s="68" t="s">
        <v>461</v>
      </c>
      <c r="F253" s="69"/>
      <c r="G253" s="70" t="s">
        <v>499</v>
      </c>
      <c r="H253" s="71" t="s">
        <v>505</v>
      </c>
      <c r="I253" s="68" t="s">
        <v>131</v>
      </c>
      <c r="J253" s="72">
        <v>2007</v>
      </c>
      <c r="K253" s="73">
        <v>0.75</v>
      </c>
      <c r="L253" s="74">
        <v>1</v>
      </c>
      <c r="M253" s="75" t="s">
        <v>520</v>
      </c>
      <c r="N253" s="76"/>
      <c r="O253" s="77"/>
      <c r="P253" s="78" t="s">
        <v>1011</v>
      </c>
      <c r="Q253" s="79" t="s">
        <v>1013</v>
      </c>
      <c r="R253" s="93" t="s">
        <v>1035</v>
      </c>
      <c r="S253" s="80">
        <f t="shared" si="11"/>
        <v>450</v>
      </c>
      <c r="T253" s="81">
        <v>540</v>
      </c>
      <c r="U253" s="82" t="s">
        <v>1037</v>
      </c>
      <c r="V253" s="185">
        <f>T253/98</f>
        <v>5.5102040816326534</v>
      </c>
      <c r="W253" s="83"/>
      <c r="X253" s="84">
        <f t="shared" si="12"/>
        <v>0</v>
      </c>
      <c r="Y253" s="85">
        <f t="shared" si="13"/>
        <v>0</v>
      </c>
      <c r="Z253" s="59"/>
      <c r="AA253" s="86"/>
      <c r="AB253" s="87"/>
      <c r="AC253" s="88"/>
      <c r="AD253" s="89"/>
    </row>
    <row r="254" spans="1:30" ht="15.75" customHeight="1" x14ac:dyDescent="0.2">
      <c r="A254" s="64" t="s">
        <v>117</v>
      </c>
      <c r="B254" s="65" t="s">
        <v>118</v>
      </c>
      <c r="C254" s="66" t="s">
        <v>119</v>
      </c>
      <c r="D254" s="67" t="s">
        <v>188</v>
      </c>
      <c r="E254" s="68" t="s">
        <v>301</v>
      </c>
      <c r="F254" s="69" t="s">
        <v>302</v>
      </c>
      <c r="G254" s="70" t="s">
        <v>314</v>
      </c>
      <c r="H254" s="71" t="s">
        <v>315</v>
      </c>
      <c r="I254" s="68" t="s">
        <v>129</v>
      </c>
      <c r="J254" s="72">
        <v>2019</v>
      </c>
      <c r="K254" s="73">
        <v>0.75</v>
      </c>
      <c r="L254" s="74">
        <v>1</v>
      </c>
      <c r="M254" s="75" t="s">
        <v>520</v>
      </c>
      <c r="N254" s="76"/>
      <c r="O254" s="77"/>
      <c r="P254" s="78" t="s">
        <v>767</v>
      </c>
      <c r="Q254" s="79" t="s">
        <v>769</v>
      </c>
      <c r="R254" s="93" t="s">
        <v>1035</v>
      </c>
      <c r="S254" s="80">
        <f t="shared" si="11"/>
        <v>458.33333333333337</v>
      </c>
      <c r="T254" s="81">
        <v>550</v>
      </c>
      <c r="U254" s="82">
        <v>96</v>
      </c>
      <c r="V254" s="185">
        <f>T254/U254</f>
        <v>5.729166666666667</v>
      </c>
      <c r="W254" s="83"/>
      <c r="X254" s="84">
        <f t="shared" si="12"/>
        <v>0</v>
      </c>
      <c r="Y254" s="85">
        <f t="shared" si="13"/>
        <v>0</v>
      </c>
      <c r="Z254" s="59"/>
      <c r="AA254" s="86"/>
      <c r="AB254" s="87"/>
      <c r="AC254" s="88"/>
      <c r="AD254" s="89"/>
    </row>
    <row r="255" spans="1:30" ht="15.75" customHeight="1" x14ac:dyDescent="0.2">
      <c r="A255" s="64" t="s">
        <v>117</v>
      </c>
      <c r="B255" s="65" t="s">
        <v>118</v>
      </c>
      <c r="C255" s="66" t="s">
        <v>119</v>
      </c>
      <c r="D255" s="67" t="s">
        <v>120</v>
      </c>
      <c r="E255" s="68" t="s">
        <v>121</v>
      </c>
      <c r="F255" s="69"/>
      <c r="G255" s="70" t="s">
        <v>125</v>
      </c>
      <c r="H255" s="71" t="s">
        <v>130</v>
      </c>
      <c r="I255" s="68" t="s">
        <v>131</v>
      </c>
      <c r="J255" s="72">
        <v>2013</v>
      </c>
      <c r="K255" s="73">
        <v>0.75</v>
      </c>
      <c r="L255" s="74">
        <v>2</v>
      </c>
      <c r="M255" s="75" t="s">
        <v>520</v>
      </c>
      <c r="N255" s="76"/>
      <c r="O255" s="77"/>
      <c r="P255" s="78" t="s">
        <v>542</v>
      </c>
      <c r="Q255" s="79" t="s">
        <v>543</v>
      </c>
      <c r="R255" s="93" t="s">
        <v>1035</v>
      </c>
      <c r="S255" s="80">
        <f t="shared" si="11"/>
        <v>491.66666666666669</v>
      </c>
      <c r="T255" s="81">
        <v>590</v>
      </c>
      <c r="U255" s="82">
        <v>97</v>
      </c>
      <c r="V255" s="185">
        <f>T255/U255</f>
        <v>6.0824742268041234</v>
      </c>
      <c r="W255" s="83"/>
      <c r="X255" s="84">
        <f t="shared" si="12"/>
        <v>0</v>
      </c>
      <c r="Y255" s="85">
        <f t="shared" si="13"/>
        <v>0</v>
      </c>
      <c r="Z255" s="59"/>
      <c r="AA255" s="86"/>
      <c r="AB255" s="87"/>
      <c r="AC255" s="88"/>
      <c r="AD255" s="89"/>
    </row>
    <row r="256" spans="1:30" ht="15.75" customHeight="1" x14ac:dyDescent="0.2">
      <c r="A256" s="64" t="s">
        <v>117</v>
      </c>
      <c r="B256" s="65" t="s">
        <v>118</v>
      </c>
      <c r="C256" s="66" t="s">
        <v>119</v>
      </c>
      <c r="D256" s="67" t="s">
        <v>188</v>
      </c>
      <c r="E256" s="68" t="s">
        <v>42</v>
      </c>
      <c r="F256" s="69" t="s">
        <v>189</v>
      </c>
      <c r="G256" s="70" t="s">
        <v>190</v>
      </c>
      <c r="H256" s="71" t="s">
        <v>189</v>
      </c>
      <c r="I256" s="68" t="s">
        <v>129</v>
      </c>
      <c r="J256" s="72">
        <v>1995</v>
      </c>
      <c r="K256" s="73">
        <v>0.75</v>
      </c>
      <c r="L256" s="74">
        <v>3</v>
      </c>
      <c r="M256" s="75" t="s">
        <v>520</v>
      </c>
      <c r="N256" s="76"/>
      <c r="O256" s="77"/>
      <c r="P256" s="78" t="s">
        <v>630</v>
      </c>
      <c r="Q256" s="79" t="s">
        <v>631</v>
      </c>
      <c r="R256" s="93" t="s">
        <v>1034</v>
      </c>
      <c r="S256" s="80">
        <f t="shared" si="11"/>
        <v>580</v>
      </c>
      <c r="T256" s="81">
        <v>580</v>
      </c>
      <c r="U256" s="82">
        <v>95</v>
      </c>
      <c r="V256" s="185">
        <f>T256/U256</f>
        <v>6.1052631578947372</v>
      </c>
      <c r="W256" s="83"/>
      <c r="X256" s="84">
        <f t="shared" si="12"/>
        <v>0</v>
      </c>
      <c r="Y256" s="85">
        <f t="shared" si="13"/>
        <v>0</v>
      </c>
      <c r="Z256" s="59"/>
      <c r="AA256" s="86"/>
      <c r="AB256" s="87"/>
      <c r="AC256" s="88"/>
      <c r="AD256" s="89"/>
    </row>
    <row r="257" spans="1:30" ht="15.75" customHeight="1" x14ac:dyDescent="0.2">
      <c r="A257" s="64" t="s">
        <v>117</v>
      </c>
      <c r="B257" s="65" t="s">
        <v>118</v>
      </c>
      <c r="C257" s="66" t="s">
        <v>119</v>
      </c>
      <c r="D257" s="67" t="s">
        <v>120</v>
      </c>
      <c r="E257" s="68" t="s">
        <v>121</v>
      </c>
      <c r="F257" s="69"/>
      <c r="G257" s="70" t="s">
        <v>125</v>
      </c>
      <c r="H257" s="71" t="s">
        <v>130</v>
      </c>
      <c r="I257" s="68" t="s">
        <v>129</v>
      </c>
      <c r="J257" s="72">
        <v>2016</v>
      </c>
      <c r="K257" s="73">
        <v>0.75</v>
      </c>
      <c r="L257" s="74">
        <v>2</v>
      </c>
      <c r="M257" s="75" t="s">
        <v>520</v>
      </c>
      <c r="N257" s="76"/>
      <c r="O257" s="77"/>
      <c r="P257" s="78" t="s">
        <v>544</v>
      </c>
      <c r="Q257" s="79" t="s">
        <v>545</v>
      </c>
      <c r="R257" s="93" t="s">
        <v>1035</v>
      </c>
      <c r="S257" s="80">
        <f t="shared" si="11"/>
        <v>500</v>
      </c>
      <c r="T257" s="81">
        <v>600</v>
      </c>
      <c r="U257" s="82">
        <v>98</v>
      </c>
      <c r="V257" s="185">
        <f>T257/U257</f>
        <v>6.1224489795918364</v>
      </c>
      <c r="W257" s="83"/>
      <c r="X257" s="84">
        <f t="shared" si="12"/>
        <v>0</v>
      </c>
      <c r="Y257" s="85">
        <f t="shared" si="13"/>
        <v>0</v>
      </c>
      <c r="Z257" s="59"/>
      <c r="AA257" s="86"/>
      <c r="AB257" s="87"/>
      <c r="AC257" s="88"/>
      <c r="AD257" s="89"/>
    </row>
    <row r="258" spans="1:30" ht="15.75" customHeight="1" x14ac:dyDescent="0.2">
      <c r="A258" s="64" t="s">
        <v>117</v>
      </c>
      <c r="B258" s="65" t="s">
        <v>118</v>
      </c>
      <c r="C258" s="66" t="s">
        <v>119</v>
      </c>
      <c r="D258" s="67" t="s">
        <v>460</v>
      </c>
      <c r="E258" s="68" t="s">
        <v>461</v>
      </c>
      <c r="F258" s="69"/>
      <c r="G258" s="70" t="s">
        <v>517</v>
      </c>
      <c r="H258" s="71" t="s">
        <v>518</v>
      </c>
      <c r="I258" s="68" t="s">
        <v>129</v>
      </c>
      <c r="J258" s="72">
        <v>2017</v>
      </c>
      <c r="K258" s="73">
        <v>0.75</v>
      </c>
      <c r="L258" s="74">
        <v>2</v>
      </c>
      <c r="M258" s="75" t="s">
        <v>520</v>
      </c>
      <c r="N258" s="76"/>
      <c r="O258" s="77"/>
      <c r="P258" s="78" t="s">
        <v>957</v>
      </c>
      <c r="Q258" s="79" t="s">
        <v>1032</v>
      </c>
      <c r="R258" s="93" t="s">
        <v>1035</v>
      </c>
      <c r="S258" s="80">
        <f t="shared" si="11"/>
        <v>2500</v>
      </c>
      <c r="T258" s="81">
        <v>3000</v>
      </c>
      <c r="U258" s="82" t="s">
        <v>1037</v>
      </c>
      <c r="V258" s="185">
        <f>T258/5/98</f>
        <v>6.1224489795918364</v>
      </c>
      <c r="W258" s="83"/>
      <c r="X258" s="84">
        <f t="shared" si="12"/>
        <v>0</v>
      </c>
      <c r="Y258" s="85">
        <f t="shared" si="13"/>
        <v>0</v>
      </c>
      <c r="Z258" s="59"/>
      <c r="AA258" s="86"/>
      <c r="AB258" s="87"/>
      <c r="AC258" s="88"/>
      <c r="AD258" s="89"/>
    </row>
    <row r="259" spans="1:30" ht="15.75" customHeight="1" x14ac:dyDescent="0.2">
      <c r="A259" s="64" t="s">
        <v>117</v>
      </c>
      <c r="B259" s="65" t="s">
        <v>118</v>
      </c>
      <c r="C259" s="66" t="s">
        <v>119</v>
      </c>
      <c r="D259" s="67" t="s">
        <v>188</v>
      </c>
      <c r="E259" s="68" t="s">
        <v>42</v>
      </c>
      <c r="F259" s="69" t="s">
        <v>189</v>
      </c>
      <c r="G259" s="70" t="s">
        <v>190</v>
      </c>
      <c r="H259" s="71" t="s">
        <v>189</v>
      </c>
      <c r="I259" s="68" t="s">
        <v>129</v>
      </c>
      <c r="J259" s="72">
        <v>1986</v>
      </c>
      <c r="K259" s="73">
        <v>0.75</v>
      </c>
      <c r="L259" s="74">
        <v>8</v>
      </c>
      <c r="M259" s="75" t="s">
        <v>520</v>
      </c>
      <c r="N259" s="76"/>
      <c r="O259" s="77"/>
      <c r="P259" s="78" t="s">
        <v>628</v>
      </c>
      <c r="Q259" s="79" t="s">
        <v>629</v>
      </c>
      <c r="R259" s="93" t="s">
        <v>1034</v>
      </c>
      <c r="S259" s="80">
        <f t="shared" si="11"/>
        <v>600</v>
      </c>
      <c r="T259" s="81">
        <v>600</v>
      </c>
      <c r="U259" s="82">
        <v>97</v>
      </c>
      <c r="V259" s="185">
        <f t="shared" ref="V259:V264" si="16">T259/U259</f>
        <v>6.1855670103092786</v>
      </c>
      <c r="W259" s="83"/>
      <c r="X259" s="84">
        <f t="shared" si="12"/>
        <v>0</v>
      </c>
      <c r="Y259" s="85">
        <f t="shared" si="13"/>
        <v>0</v>
      </c>
      <c r="Z259" s="59"/>
      <c r="AA259" s="86"/>
      <c r="AB259" s="87"/>
      <c r="AC259" s="88"/>
      <c r="AD259" s="89"/>
    </row>
    <row r="260" spans="1:30" ht="15.75" customHeight="1" x14ac:dyDescent="0.2">
      <c r="A260" s="64" t="s">
        <v>117</v>
      </c>
      <c r="B260" s="65" t="s">
        <v>118</v>
      </c>
      <c r="C260" s="66" t="s">
        <v>119</v>
      </c>
      <c r="D260" s="67" t="s">
        <v>188</v>
      </c>
      <c r="E260" s="68" t="s">
        <v>42</v>
      </c>
      <c r="F260" s="69" t="s">
        <v>204</v>
      </c>
      <c r="G260" s="70" t="s">
        <v>199</v>
      </c>
      <c r="H260" s="71" t="s">
        <v>200</v>
      </c>
      <c r="I260" s="68" t="s">
        <v>129</v>
      </c>
      <c r="J260" s="72">
        <v>1998</v>
      </c>
      <c r="K260" s="73">
        <v>0.75</v>
      </c>
      <c r="L260" s="74">
        <v>1</v>
      </c>
      <c r="M260" s="75">
        <v>-0.5</v>
      </c>
      <c r="N260" s="76"/>
      <c r="O260" s="77" t="s">
        <v>525</v>
      </c>
      <c r="P260" s="78" t="s">
        <v>645</v>
      </c>
      <c r="Q260" s="79" t="s">
        <v>646</v>
      </c>
      <c r="R260" s="93" t="s">
        <v>1034</v>
      </c>
      <c r="S260" s="80">
        <f t="shared" si="11"/>
        <v>630</v>
      </c>
      <c r="T260" s="81">
        <v>630</v>
      </c>
      <c r="U260" s="82">
        <v>99</v>
      </c>
      <c r="V260" s="185">
        <f t="shared" si="16"/>
        <v>6.3636363636363633</v>
      </c>
      <c r="W260" s="83"/>
      <c r="X260" s="84">
        <f t="shared" si="12"/>
        <v>0</v>
      </c>
      <c r="Y260" s="85">
        <f t="shared" si="13"/>
        <v>0</v>
      </c>
      <c r="Z260" s="59"/>
      <c r="AA260" s="86"/>
      <c r="AB260" s="87"/>
      <c r="AC260" s="88"/>
      <c r="AD260" s="89"/>
    </row>
    <row r="261" spans="1:30" ht="15.75" customHeight="1" x14ac:dyDescent="0.2">
      <c r="A261" s="64" t="s">
        <v>117</v>
      </c>
      <c r="B261" s="65" t="s">
        <v>118</v>
      </c>
      <c r="C261" s="66" t="s">
        <v>119</v>
      </c>
      <c r="D261" s="67" t="s">
        <v>388</v>
      </c>
      <c r="E261" s="68" t="s">
        <v>385</v>
      </c>
      <c r="F261" s="69"/>
      <c r="G261" s="70" t="s">
        <v>389</v>
      </c>
      <c r="H261" s="71" t="s">
        <v>390</v>
      </c>
      <c r="I261" s="68" t="s">
        <v>129</v>
      </c>
      <c r="J261" s="72">
        <v>1989</v>
      </c>
      <c r="K261" s="73">
        <v>0.75</v>
      </c>
      <c r="L261" s="74">
        <v>2</v>
      </c>
      <c r="M261" s="75" t="s">
        <v>519</v>
      </c>
      <c r="N261" s="76"/>
      <c r="O261" s="77"/>
      <c r="P261" s="78" t="s">
        <v>850</v>
      </c>
      <c r="Q261" s="79" t="s">
        <v>851</v>
      </c>
      <c r="R261" s="93" t="s">
        <v>1034</v>
      </c>
      <c r="S261" s="80">
        <f t="shared" si="11"/>
        <v>630</v>
      </c>
      <c r="T261" s="81">
        <v>630</v>
      </c>
      <c r="U261" s="82">
        <v>96</v>
      </c>
      <c r="V261" s="185">
        <f t="shared" si="16"/>
        <v>6.5625</v>
      </c>
      <c r="W261" s="83"/>
      <c r="X261" s="84">
        <f t="shared" si="12"/>
        <v>0</v>
      </c>
      <c r="Y261" s="85">
        <f t="shared" si="13"/>
        <v>0</v>
      </c>
      <c r="Z261" s="59"/>
      <c r="AA261" s="86"/>
      <c r="AB261" s="87"/>
      <c r="AC261" s="88"/>
      <c r="AD261" s="89"/>
    </row>
    <row r="262" spans="1:30" ht="15.75" customHeight="1" x14ac:dyDescent="0.2">
      <c r="A262" s="64" t="s">
        <v>266</v>
      </c>
      <c r="B262" s="65" t="s">
        <v>137</v>
      </c>
      <c r="C262" s="66" t="s">
        <v>119</v>
      </c>
      <c r="D262" s="67" t="s">
        <v>188</v>
      </c>
      <c r="E262" s="68" t="s">
        <v>267</v>
      </c>
      <c r="F262" s="69"/>
      <c r="G262" s="70" t="s">
        <v>275</v>
      </c>
      <c r="H262" s="71" t="s">
        <v>276</v>
      </c>
      <c r="I262" s="68" t="s">
        <v>129</v>
      </c>
      <c r="J262" s="72">
        <v>2013</v>
      </c>
      <c r="K262" s="73">
        <v>0.75</v>
      </c>
      <c r="L262" s="74">
        <v>3</v>
      </c>
      <c r="M262" s="75" t="s">
        <v>520</v>
      </c>
      <c r="N262" s="76"/>
      <c r="O262" s="77"/>
      <c r="P262" s="78" t="s">
        <v>719</v>
      </c>
      <c r="Q262" s="79" t="s">
        <v>720</v>
      </c>
      <c r="R262" s="93" t="s">
        <v>1035</v>
      </c>
      <c r="S262" s="80">
        <f t="shared" si="11"/>
        <v>550</v>
      </c>
      <c r="T262" s="81">
        <v>660</v>
      </c>
      <c r="U262" s="82">
        <v>100</v>
      </c>
      <c r="V262" s="185">
        <f t="shared" si="16"/>
        <v>6.6</v>
      </c>
      <c r="W262" s="83"/>
      <c r="X262" s="84">
        <f t="shared" si="12"/>
        <v>0</v>
      </c>
      <c r="Y262" s="85">
        <f t="shared" si="13"/>
        <v>0</v>
      </c>
      <c r="Z262" s="59"/>
      <c r="AA262" s="86"/>
      <c r="AB262" s="87"/>
      <c r="AC262" s="88"/>
      <c r="AD262" s="89"/>
    </row>
    <row r="263" spans="1:30" ht="15.75" customHeight="1" x14ac:dyDescent="0.2">
      <c r="A263" s="64" t="s">
        <v>117</v>
      </c>
      <c r="B263" s="65" t="s">
        <v>118</v>
      </c>
      <c r="C263" s="66" t="s">
        <v>119</v>
      </c>
      <c r="D263" s="67" t="s">
        <v>188</v>
      </c>
      <c r="E263" s="68" t="s">
        <v>301</v>
      </c>
      <c r="F263" s="69" t="s">
        <v>327</v>
      </c>
      <c r="G263" s="70" t="s">
        <v>331</v>
      </c>
      <c r="H263" s="71" t="s">
        <v>332</v>
      </c>
      <c r="I263" s="68" t="s">
        <v>131</v>
      </c>
      <c r="J263" s="72">
        <v>1990</v>
      </c>
      <c r="K263" s="73">
        <v>0.75</v>
      </c>
      <c r="L263" s="74">
        <v>1</v>
      </c>
      <c r="M263" s="75">
        <v>-1.5</v>
      </c>
      <c r="N263" s="76"/>
      <c r="O263" s="77" t="s">
        <v>521</v>
      </c>
      <c r="P263" s="78" t="s">
        <v>664</v>
      </c>
      <c r="Q263" s="79" t="s">
        <v>787</v>
      </c>
      <c r="R263" s="93" t="s">
        <v>1034</v>
      </c>
      <c r="S263" s="80">
        <f t="shared" si="11"/>
        <v>660</v>
      </c>
      <c r="T263" s="81">
        <v>660</v>
      </c>
      <c r="U263" s="82">
        <v>100</v>
      </c>
      <c r="V263" s="185">
        <f t="shared" si="16"/>
        <v>6.6</v>
      </c>
      <c r="W263" s="83"/>
      <c r="X263" s="84">
        <f t="shared" si="12"/>
        <v>0</v>
      </c>
      <c r="Y263" s="85">
        <f t="shared" si="13"/>
        <v>0</v>
      </c>
      <c r="Z263" s="59"/>
      <c r="AA263" s="86"/>
      <c r="AB263" s="87"/>
      <c r="AC263" s="88"/>
      <c r="AD263" s="89"/>
    </row>
    <row r="264" spans="1:30" ht="15.75" customHeight="1" x14ac:dyDescent="0.2">
      <c r="A264" s="64" t="s">
        <v>117</v>
      </c>
      <c r="B264" s="65" t="s">
        <v>118</v>
      </c>
      <c r="C264" s="66" t="s">
        <v>119</v>
      </c>
      <c r="D264" s="67" t="s">
        <v>447</v>
      </c>
      <c r="E264" s="68" t="s">
        <v>455</v>
      </c>
      <c r="F264" s="69"/>
      <c r="G264" s="70" t="s">
        <v>456</v>
      </c>
      <c r="H264" s="71" t="s">
        <v>457</v>
      </c>
      <c r="I264" s="68" t="s">
        <v>129</v>
      </c>
      <c r="J264" s="72">
        <v>2004</v>
      </c>
      <c r="K264" s="73">
        <v>0.75</v>
      </c>
      <c r="L264" s="74">
        <v>1</v>
      </c>
      <c r="M264" s="75" t="s">
        <v>520</v>
      </c>
      <c r="N264" s="76"/>
      <c r="O264" s="77" t="s">
        <v>525</v>
      </c>
      <c r="P264" s="78" t="s">
        <v>945</v>
      </c>
      <c r="Q264" s="79" t="s">
        <v>946</v>
      </c>
      <c r="R264" s="93" t="s">
        <v>1034</v>
      </c>
      <c r="S264" s="80">
        <f t="shared" si="11"/>
        <v>660</v>
      </c>
      <c r="T264" s="81">
        <v>660</v>
      </c>
      <c r="U264" s="82">
        <v>100</v>
      </c>
      <c r="V264" s="185">
        <f t="shared" si="16"/>
        <v>6.6</v>
      </c>
      <c r="W264" s="83"/>
      <c r="X264" s="84">
        <f t="shared" si="12"/>
        <v>0</v>
      </c>
      <c r="Y264" s="85">
        <f t="shared" si="13"/>
        <v>0</v>
      </c>
      <c r="Z264" s="59"/>
      <c r="AA264" s="86"/>
      <c r="AB264" s="87"/>
      <c r="AC264" s="88"/>
      <c r="AD264" s="89"/>
    </row>
    <row r="265" spans="1:30" ht="15.75" customHeight="1" x14ac:dyDescent="0.2">
      <c r="A265" s="64" t="s">
        <v>117</v>
      </c>
      <c r="B265" s="65" t="s">
        <v>118</v>
      </c>
      <c r="C265" s="66" t="s">
        <v>119</v>
      </c>
      <c r="D265" s="67" t="s">
        <v>460</v>
      </c>
      <c r="E265" s="68" t="s">
        <v>461</v>
      </c>
      <c r="F265" s="69"/>
      <c r="G265" s="70" t="s">
        <v>517</v>
      </c>
      <c r="H265" s="71" t="s">
        <v>518</v>
      </c>
      <c r="I265" s="68" t="s">
        <v>404</v>
      </c>
      <c r="J265" s="72">
        <v>2019</v>
      </c>
      <c r="K265" s="73">
        <v>0.75</v>
      </c>
      <c r="L265" s="74">
        <v>1</v>
      </c>
      <c r="M265" s="75" t="s">
        <v>520</v>
      </c>
      <c r="N265" s="76"/>
      <c r="O265" s="77"/>
      <c r="P265" s="78" t="s">
        <v>970</v>
      </c>
      <c r="Q265" s="79" t="s">
        <v>1033</v>
      </c>
      <c r="R265" s="93" t="s">
        <v>1035</v>
      </c>
      <c r="S265" s="80">
        <f t="shared" si="11"/>
        <v>2750</v>
      </c>
      <c r="T265" s="81">
        <v>3300</v>
      </c>
      <c r="U265" s="82" t="s">
        <v>1041</v>
      </c>
      <c r="V265" s="185">
        <f>T265/5/97</f>
        <v>6.804123711340206</v>
      </c>
      <c r="W265" s="83"/>
      <c r="X265" s="84">
        <f t="shared" si="12"/>
        <v>0</v>
      </c>
      <c r="Y265" s="85">
        <f t="shared" si="13"/>
        <v>0</v>
      </c>
      <c r="Z265" s="59"/>
      <c r="AA265" s="86"/>
      <c r="AB265" s="87"/>
      <c r="AC265" s="88"/>
      <c r="AD265" s="89"/>
    </row>
    <row r="266" spans="1:30" ht="15.75" customHeight="1" x14ac:dyDescent="0.2">
      <c r="A266" s="64" t="s">
        <v>117</v>
      </c>
      <c r="B266" s="65" t="s">
        <v>118</v>
      </c>
      <c r="C266" s="66" t="s">
        <v>119</v>
      </c>
      <c r="D266" s="67" t="s">
        <v>188</v>
      </c>
      <c r="E266" s="68" t="s">
        <v>42</v>
      </c>
      <c r="F266" s="69"/>
      <c r="G266" s="70" t="s">
        <v>190</v>
      </c>
      <c r="H266" s="71" t="s">
        <v>189</v>
      </c>
      <c r="I266" s="68" t="s">
        <v>129</v>
      </c>
      <c r="J266" s="72">
        <v>2016</v>
      </c>
      <c r="K266" s="73">
        <v>0.75</v>
      </c>
      <c r="L266" s="74">
        <v>1</v>
      </c>
      <c r="M266" s="75" t="s">
        <v>520</v>
      </c>
      <c r="N266" s="76"/>
      <c r="O266" s="77"/>
      <c r="P266" s="78" t="s">
        <v>673</v>
      </c>
      <c r="Q266" s="79" t="s">
        <v>674</v>
      </c>
      <c r="R266" s="93" t="s">
        <v>1034</v>
      </c>
      <c r="S266" s="80">
        <f t="shared" si="11"/>
        <v>690</v>
      </c>
      <c r="T266" s="81">
        <v>690</v>
      </c>
      <c r="U266" s="82">
        <v>96</v>
      </c>
      <c r="V266" s="185">
        <f>T266/U266</f>
        <v>7.1875</v>
      </c>
      <c r="W266" s="83"/>
      <c r="X266" s="84">
        <f t="shared" si="12"/>
        <v>0</v>
      </c>
      <c r="Y266" s="85">
        <f t="shared" si="13"/>
        <v>0</v>
      </c>
      <c r="Z266" s="59"/>
      <c r="AA266" s="86"/>
      <c r="AB266" s="87"/>
      <c r="AC266" s="88"/>
      <c r="AD266" s="89"/>
    </row>
    <row r="267" spans="1:30" ht="15.75" customHeight="1" x14ac:dyDescent="0.2">
      <c r="A267" s="64" t="s">
        <v>117</v>
      </c>
      <c r="B267" s="65" t="s">
        <v>137</v>
      </c>
      <c r="C267" s="66" t="s">
        <v>138</v>
      </c>
      <c r="D267" s="67" t="s">
        <v>188</v>
      </c>
      <c r="E267" s="68" t="s">
        <v>42</v>
      </c>
      <c r="F267" s="69" t="s">
        <v>225</v>
      </c>
      <c r="G267" s="70" t="s">
        <v>228</v>
      </c>
      <c r="H267" s="71" t="s">
        <v>229</v>
      </c>
      <c r="I267" s="68" t="s">
        <v>129</v>
      </c>
      <c r="J267" s="72">
        <v>2001</v>
      </c>
      <c r="K267" s="73">
        <v>0.75</v>
      </c>
      <c r="L267" s="74">
        <v>8</v>
      </c>
      <c r="M267" s="75" t="s">
        <v>520</v>
      </c>
      <c r="N267" s="76"/>
      <c r="O267" s="77"/>
      <c r="P267" s="78" t="s">
        <v>666</v>
      </c>
      <c r="Q267" s="79" t="s">
        <v>667</v>
      </c>
      <c r="R267" s="93" t="s">
        <v>1035</v>
      </c>
      <c r="S267" s="80">
        <f t="shared" si="11"/>
        <v>600</v>
      </c>
      <c r="T267" s="81">
        <v>720</v>
      </c>
      <c r="U267" s="82">
        <v>100</v>
      </c>
      <c r="V267" s="185">
        <f>T267/U267</f>
        <v>7.2</v>
      </c>
      <c r="W267" s="83"/>
      <c r="X267" s="84">
        <f t="shared" si="12"/>
        <v>0</v>
      </c>
      <c r="Y267" s="85">
        <f t="shared" si="13"/>
        <v>0</v>
      </c>
      <c r="Z267" s="59"/>
      <c r="AA267" s="86"/>
      <c r="AB267" s="87"/>
      <c r="AC267" s="88"/>
      <c r="AD267" s="89"/>
    </row>
    <row r="268" spans="1:30" ht="15.75" customHeight="1" x14ac:dyDescent="0.2">
      <c r="A268" s="64" t="s">
        <v>117</v>
      </c>
      <c r="B268" s="65" t="s">
        <v>137</v>
      </c>
      <c r="C268" s="66" t="s">
        <v>138</v>
      </c>
      <c r="D268" s="67" t="s">
        <v>188</v>
      </c>
      <c r="E268" s="68" t="s">
        <v>42</v>
      </c>
      <c r="F268" s="69" t="s">
        <v>225</v>
      </c>
      <c r="G268" s="70" t="s">
        <v>226</v>
      </c>
      <c r="H268" s="71" t="s">
        <v>227</v>
      </c>
      <c r="I268" s="68" t="s">
        <v>129</v>
      </c>
      <c r="J268" s="72">
        <v>1949</v>
      </c>
      <c r="K268" s="73">
        <v>0.75</v>
      </c>
      <c r="L268" s="74">
        <v>1</v>
      </c>
      <c r="M268" s="75" t="s">
        <v>519</v>
      </c>
      <c r="N268" s="76" t="s">
        <v>527</v>
      </c>
      <c r="O268" s="77" t="s">
        <v>525</v>
      </c>
      <c r="P268" s="78" t="s">
        <v>664</v>
      </c>
      <c r="Q268" s="79" t="s">
        <v>665</v>
      </c>
      <c r="R268" s="93" t="s">
        <v>1034</v>
      </c>
      <c r="S268" s="80">
        <f t="shared" ref="S268:S322" si="17">IF(R268="U",T268/1.2,T268)</f>
        <v>750</v>
      </c>
      <c r="T268" s="81">
        <v>750</v>
      </c>
      <c r="U268" s="82">
        <v>100</v>
      </c>
      <c r="V268" s="185">
        <f>T268/U268</f>
        <v>7.5</v>
      </c>
      <c r="W268" s="83"/>
      <c r="X268" s="84">
        <f t="shared" ref="X268:X322" si="18">W268*S268</f>
        <v>0</v>
      </c>
      <c r="Y268" s="85">
        <f t="shared" ref="Y268:Y322" si="19">W268*T268</f>
        <v>0</v>
      </c>
      <c r="Z268" s="59"/>
      <c r="AA268" s="86"/>
      <c r="AB268" s="87"/>
      <c r="AC268" s="88"/>
      <c r="AD268" s="89"/>
    </row>
    <row r="269" spans="1:30" ht="15.75" customHeight="1" x14ac:dyDescent="0.2">
      <c r="A269" s="64" t="s">
        <v>117</v>
      </c>
      <c r="B269" s="65" t="s">
        <v>118</v>
      </c>
      <c r="C269" s="66" t="s">
        <v>119</v>
      </c>
      <c r="D269" s="67" t="s">
        <v>188</v>
      </c>
      <c r="E269" s="68" t="s">
        <v>42</v>
      </c>
      <c r="F269" s="69" t="s">
        <v>191</v>
      </c>
      <c r="G269" s="70" t="s">
        <v>194</v>
      </c>
      <c r="H269" s="71" t="s">
        <v>195</v>
      </c>
      <c r="I269" s="68" t="s">
        <v>129</v>
      </c>
      <c r="J269" s="72">
        <v>1982</v>
      </c>
      <c r="K269" s="73">
        <v>0.75</v>
      </c>
      <c r="L269" s="74">
        <v>5</v>
      </c>
      <c r="M269" s="75" t="s">
        <v>522</v>
      </c>
      <c r="N269" s="76"/>
      <c r="O269" s="77" t="s">
        <v>523</v>
      </c>
      <c r="P269" s="78" t="s">
        <v>636</v>
      </c>
      <c r="Q269" s="79" t="s">
        <v>637</v>
      </c>
      <c r="R269" s="93" t="s">
        <v>1034</v>
      </c>
      <c r="S269" s="80">
        <f t="shared" si="17"/>
        <v>800</v>
      </c>
      <c r="T269" s="81">
        <v>800</v>
      </c>
      <c r="U269" s="82">
        <v>100</v>
      </c>
      <c r="V269" s="185">
        <f>T269/U269</f>
        <v>8</v>
      </c>
      <c r="W269" s="83"/>
      <c r="X269" s="84">
        <f t="shared" si="18"/>
        <v>0</v>
      </c>
      <c r="Y269" s="85">
        <f t="shared" si="19"/>
        <v>0</v>
      </c>
      <c r="Z269" s="59"/>
      <c r="AA269" s="86"/>
      <c r="AB269" s="87"/>
      <c r="AC269" s="88"/>
      <c r="AD269" s="89"/>
    </row>
    <row r="270" spans="1:30" ht="15.75" customHeight="1" x14ac:dyDescent="0.2">
      <c r="A270" s="64" t="s">
        <v>117</v>
      </c>
      <c r="B270" s="65" t="s">
        <v>118</v>
      </c>
      <c r="C270" s="66" t="s">
        <v>119</v>
      </c>
      <c r="D270" s="67" t="s">
        <v>188</v>
      </c>
      <c r="E270" s="68" t="s">
        <v>232</v>
      </c>
      <c r="F270" s="69"/>
      <c r="G270" s="70" t="s">
        <v>237</v>
      </c>
      <c r="H270" s="71" t="s">
        <v>238</v>
      </c>
      <c r="I270" s="68" t="s">
        <v>136</v>
      </c>
      <c r="J270" s="72">
        <v>2014</v>
      </c>
      <c r="K270" s="73">
        <v>0.75</v>
      </c>
      <c r="L270" s="74">
        <v>1</v>
      </c>
      <c r="M270" s="75" t="s">
        <v>520</v>
      </c>
      <c r="N270" s="76"/>
      <c r="O270" s="77"/>
      <c r="P270" s="78" t="s">
        <v>678</v>
      </c>
      <c r="Q270" s="79" t="s">
        <v>680</v>
      </c>
      <c r="R270" s="93" t="s">
        <v>1035</v>
      </c>
      <c r="S270" s="80">
        <f t="shared" si="17"/>
        <v>666.66666666666674</v>
      </c>
      <c r="T270" s="81">
        <v>800</v>
      </c>
      <c r="U270" s="82">
        <v>96</v>
      </c>
      <c r="V270" s="185">
        <f>T270/U270</f>
        <v>8.3333333333333339</v>
      </c>
      <c r="W270" s="83"/>
      <c r="X270" s="84">
        <f t="shared" si="18"/>
        <v>0</v>
      </c>
      <c r="Y270" s="85">
        <f t="shared" si="19"/>
        <v>0</v>
      </c>
      <c r="Z270" s="59"/>
      <c r="AA270" s="86"/>
      <c r="AB270" s="87"/>
      <c r="AC270" s="88"/>
      <c r="AD270" s="89"/>
    </row>
    <row r="271" spans="1:30" ht="15.75" customHeight="1" x14ac:dyDescent="0.2">
      <c r="A271" s="64" t="s">
        <v>117</v>
      </c>
      <c r="B271" s="65" t="s">
        <v>118</v>
      </c>
      <c r="C271" s="66" t="s">
        <v>119</v>
      </c>
      <c r="D271" s="67" t="s">
        <v>188</v>
      </c>
      <c r="E271" s="68" t="s">
        <v>42</v>
      </c>
      <c r="F271" s="69" t="s">
        <v>198</v>
      </c>
      <c r="G271" s="70" t="s">
        <v>199</v>
      </c>
      <c r="H271" s="71" t="s">
        <v>201</v>
      </c>
      <c r="I271" s="68" t="s">
        <v>129</v>
      </c>
      <c r="J271" s="72">
        <v>2016</v>
      </c>
      <c r="K271" s="73">
        <v>2.25</v>
      </c>
      <c r="L271" s="74">
        <v>1</v>
      </c>
      <c r="M271" s="75" t="s">
        <v>520</v>
      </c>
      <c r="N271" s="76"/>
      <c r="O271" s="77"/>
      <c r="P271" s="78" t="s">
        <v>641</v>
      </c>
      <c r="Q271" s="79" t="s">
        <v>642</v>
      </c>
      <c r="R271" s="93" t="s">
        <v>1035</v>
      </c>
      <c r="S271" s="80">
        <f t="shared" si="17"/>
        <v>2000</v>
      </c>
      <c r="T271" s="81">
        <v>2400</v>
      </c>
      <c r="U271" s="82" t="s">
        <v>1036</v>
      </c>
      <c r="V271" s="185">
        <f>T271/95/3</f>
        <v>8.4210526315789469</v>
      </c>
      <c r="W271" s="83"/>
      <c r="X271" s="84">
        <f t="shared" si="18"/>
        <v>0</v>
      </c>
      <c r="Y271" s="85">
        <f t="shared" si="19"/>
        <v>0</v>
      </c>
      <c r="Z271" s="59"/>
      <c r="AA271" s="86"/>
      <c r="AB271" s="87"/>
      <c r="AC271" s="88"/>
      <c r="AD271" s="89"/>
    </row>
    <row r="272" spans="1:30" ht="15.75" customHeight="1" x14ac:dyDescent="0.2">
      <c r="A272" s="64" t="s">
        <v>117</v>
      </c>
      <c r="B272" s="65" t="s">
        <v>118</v>
      </c>
      <c r="C272" s="66" t="s">
        <v>119</v>
      </c>
      <c r="D272" s="67" t="s">
        <v>188</v>
      </c>
      <c r="E272" s="68" t="s">
        <v>42</v>
      </c>
      <c r="F272" s="69" t="s">
        <v>191</v>
      </c>
      <c r="G272" s="70" t="s">
        <v>192</v>
      </c>
      <c r="H272" s="71" t="s">
        <v>193</v>
      </c>
      <c r="I272" s="68" t="s">
        <v>129</v>
      </c>
      <c r="J272" s="72">
        <v>1996</v>
      </c>
      <c r="K272" s="73">
        <v>0.75</v>
      </c>
      <c r="L272" s="74">
        <v>1</v>
      </c>
      <c r="M272" s="75" t="s">
        <v>519</v>
      </c>
      <c r="N272" s="76"/>
      <c r="O272" s="77"/>
      <c r="P272" s="78" t="s">
        <v>634</v>
      </c>
      <c r="Q272" s="79" t="s">
        <v>635</v>
      </c>
      <c r="R272" s="93" t="s">
        <v>1034</v>
      </c>
      <c r="S272" s="80">
        <f t="shared" si="17"/>
        <v>810</v>
      </c>
      <c r="T272" s="81">
        <v>810</v>
      </c>
      <c r="U272" s="82" t="s">
        <v>1036</v>
      </c>
      <c r="V272" s="185">
        <f>T272/95</f>
        <v>8.526315789473685</v>
      </c>
      <c r="W272" s="83"/>
      <c r="X272" s="84">
        <f t="shared" si="18"/>
        <v>0</v>
      </c>
      <c r="Y272" s="85">
        <f t="shared" si="19"/>
        <v>0</v>
      </c>
      <c r="Z272" s="59"/>
      <c r="AA272" s="86"/>
      <c r="AB272" s="87"/>
      <c r="AC272" s="88"/>
      <c r="AD272" s="89"/>
    </row>
    <row r="273" spans="1:30" ht="15.75" customHeight="1" x14ac:dyDescent="0.2">
      <c r="A273" s="64" t="s">
        <v>117</v>
      </c>
      <c r="B273" s="65" t="s">
        <v>118</v>
      </c>
      <c r="C273" s="66" t="s">
        <v>119</v>
      </c>
      <c r="D273" s="67" t="s">
        <v>447</v>
      </c>
      <c r="E273" s="68" t="s">
        <v>448</v>
      </c>
      <c r="F273" s="69"/>
      <c r="G273" s="70" t="s">
        <v>449</v>
      </c>
      <c r="H273" s="71" t="s">
        <v>450</v>
      </c>
      <c r="I273" s="68" t="s">
        <v>129</v>
      </c>
      <c r="J273" s="72">
        <v>2017</v>
      </c>
      <c r="K273" s="73">
        <v>0.75</v>
      </c>
      <c r="L273" s="74">
        <v>1</v>
      </c>
      <c r="M273" s="75" t="s">
        <v>520</v>
      </c>
      <c r="N273" s="76"/>
      <c r="O273" s="77"/>
      <c r="P273" s="78" t="s">
        <v>939</v>
      </c>
      <c r="Q273" s="79" t="s">
        <v>940</v>
      </c>
      <c r="R273" s="93" t="s">
        <v>1035</v>
      </c>
      <c r="S273" s="80">
        <f t="shared" si="17"/>
        <v>741.66666666666674</v>
      </c>
      <c r="T273" s="81">
        <v>890</v>
      </c>
      <c r="U273" s="82">
        <v>98</v>
      </c>
      <c r="V273" s="185">
        <f t="shared" ref="V273:V284" si="20">T273/U273</f>
        <v>9.0816326530612237</v>
      </c>
      <c r="W273" s="83"/>
      <c r="X273" s="84">
        <f t="shared" si="18"/>
        <v>0</v>
      </c>
      <c r="Y273" s="85">
        <f t="shared" si="19"/>
        <v>0</v>
      </c>
      <c r="Z273" s="59"/>
      <c r="AA273" s="86"/>
      <c r="AB273" s="87"/>
      <c r="AC273" s="88"/>
      <c r="AD273" s="89"/>
    </row>
    <row r="274" spans="1:30" ht="15.75" customHeight="1" x14ac:dyDescent="0.2">
      <c r="A274" s="64" t="s">
        <v>117</v>
      </c>
      <c r="B274" s="65" t="s">
        <v>118</v>
      </c>
      <c r="C274" s="66" t="s">
        <v>119</v>
      </c>
      <c r="D274" s="67" t="s">
        <v>447</v>
      </c>
      <c r="E274" s="68" t="s">
        <v>448</v>
      </c>
      <c r="F274" s="69"/>
      <c r="G274" s="70" t="s">
        <v>449</v>
      </c>
      <c r="H274" s="71" t="s">
        <v>450</v>
      </c>
      <c r="I274" s="68" t="s">
        <v>129</v>
      </c>
      <c r="J274" s="72">
        <v>2018</v>
      </c>
      <c r="K274" s="73">
        <v>0.75</v>
      </c>
      <c r="L274" s="74">
        <v>1</v>
      </c>
      <c r="M274" s="75" t="s">
        <v>520</v>
      </c>
      <c r="N274" s="76"/>
      <c r="O274" s="77"/>
      <c r="P274" s="78" t="s">
        <v>939</v>
      </c>
      <c r="Q274" s="79" t="s">
        <v>941</v>
      </c>
      <c r="R274" s="93" t="s">
        <v>1035</v>
      </c>
      <c r="S274" s="80">
        <f t="shared" si="17"/>
        <v>791.66666666666674</v>
      </c>
      <c r="T274" s="81">
        <v>950</v>
      </c>
      <c r="U274" s="82">
        <v>99</v>
      </c>
      <c r="V274" s="185">
        <f t="shared" si="20"/>
        <v>9.5959595959595951</v>
      </c>
      <c r="W274" s="83"/>
      <c r="X274" s="84">
        <f t="shared" si="18"/>
        <v>0</v>
      </c>
      <c r="Y274" s="85">
        <f t="shared" si="19"/>
        <v>0</v>
      </c>
      <c r="Z274" s="59"/>
      <c r="AA274" s="86"/>
      <c r="AB274" s="87"/>
      <c r="AC274" s="88"/>
      <c r="AD274" s="89"/>
    </row>
    <row r="275" spans="1:30" ht="15.75" customHeight="1" x14ac:dyDescent="0.2">
      <c r="A275" s="64" t="s">
        <v>117</v>
      </c>
      <c r="B275" s="65" t="s">
        <v>118</v>
      </c>
      <c r="C275" s="66" t="s">
        <v>119</v>
      </c>
      <c r="D275" s="67" t="s">
        <v>188</v>
      </c>
      <c r="E275" s="68" t="s">
        <v>42</v>
      </c>
      <c r="F275" s="69" t="s">
        <v>208</v>
      </c>
      <c r="G275" s="70" t="s">
        <v>209</v>
      </c>
      <c r="H275" s="71" t="s">
        <v>210</v>
      </c>
      <c r="I275" s="68" t="s">
        <v>129</v>
      </c>
      <c r="J275" s="72">
        <v>2016</v>
      </c>
      <c r="K275" s="73">
        <v>0.75</v>
      </c>
      <c r="L275" s="74">
        <v>2</v>
      </c>
      <c r="M275" s="75" t="s">
        <v>520</v>
      </c>
      <c r="N275" s="76"/>
      <c r="O275" s="77"/>
      <c r="P275" s="78" t="s">
        <v>634</v>
      </c>
      <c r="Q275" s="79" t="s">
        <v>649</v>
      </c>
      <c r="R275" s="93" t="s">
        <v>1035</v>
      </c>
      <c r="S275" s="80">
        <f t="shared" si="17"/>
        <v>800</v>
      </c>
      <c r="T275" s="81">
        <v>960</v>
      </c>
      <c r="U275" s="82">
        <v>99</v>
      </c>
      <c r="V275" s="185">
        <f t="shared" si="20"/>
        <v>9.6969696969696972</v>
      </c>
      <c r="W275" s="83"/>
      <c r="X275" s="84">
        <f t="shared" si="18"/>
        <v>0</v>
      </c>
      <c r="Y275" s="85">
        <f t="shared" si="19"/>
        <v>0</v>
      </c>
      <c r="Z275" s="59"/>
      <c r="AA275" s="86"/>
      <c r="AB275" s="87"/>
      <c r="AC275" s="88"/>
      <c r="AD275" s="89"/>
    </row>
    <row r="276" spans="1:30" ht="15.75" customHeight="1" x14ac:dyDescent="0.2">
      <c r="A276" s="64" t="s">
        <v>117</v>
      </c>
      <c r="B276" s="65" t="s">
        <v>118</v>
      </c>
      <c r="C276" s="66" t="s">
        <v>119</v>
      </c>
      <c r="D276" s="67" t="s">
        <v>188</v>
      </c>
      <c r="E276" s="68" t="s">
        <v>42</v>
      </c>
      <c r="F276" s="69" t="s">
        <v>208</v>
      </c>
      <c r="G276" s="70" t="s">
        <v>209</v>
      </c>
      <c r="H276" s="71" t="s">
        <v>210</v>
      </c>
      <c r="I276" s="68" t="s">
        <v>129</v>
      </c>
      <c r="J276" s="72">
        <v>2016</v>
      </c>
      <c r="K276" s="73">
        <v>0.75</v>
      </c>
      <c r="L276" s="74">
        <v>1</v>
      </c>
      <c r="M276" s="75" t="s">
        <v>520</v>
      </c>
      <c r="N276" s="76"/>
      <c r="O276" s="77"/>
      <c r="P276" s="78" t="s">
        <v>643</v>
      </c>
      <c r="Q276" s="79" t="s">
        <v>650</v>
      </c>
      <c r="R276" s="93" t="s">
        <v>1035</v>
      </c>
      <c r="S276" s="80">
        <f t="shared" si="17"/>
        <v>800</v>
      </c>
      <c r="T276" s="81">
        <v>960</v>
      </c>
      <c r="U276" s="82">
        <v>99</v>
      </c>
      <c r="V276" s="185">
        <f t="shared" si="20"/>
        <v>9.6969696969696972</v>
      </c>
      <c r="W276" s="83"/>
      <c r="X276" s="84">
        <f t="shared" si="18"/>
        <v>0</v>
      </c>
      <c r="Y276" s="85">
        <f t="shared" si="19"/>
        <v>0</v>
      </c>
      <c r="Z276" s="59"/>
      <c r="AA276" s="86"/>
      <c r="AB276" s="87"/>
      <c r="AC276" s="88"/>
      <c r="AD276" s="89"/>
    </row>
    <row r="277" spans="1:30" ht="15.75" customHeight="1" x14ac:dyDescent="0.2">
      <c r="A277" s="64" t="s">
        <v>266</v>
      </c>
      <c r="B277" s="65" t="s">
        <v>137</v>
      </c>
      <c r="C277" s="66" t="s">
        <v>119</v>
      </c>
      <c r="D277" s="67" t="s">
        <v>188</v>
      </c>
      <c r="E277" s="68" t="s">
        <v>267</v>
      </c>
      <c r="F277" s="69"/>
      <c r="G277" s="70" t="s">
        <v>277</v>
      </c>
      <c r="H277" s="71" t="s">
        <v>278</v>
      </c>
      <c r="I277" s="68" t="s">
        <v>129</v>
      </c>
      <c r="J277" s="72">
        <v>1988</v>
      </c>
      <c r="K277" s="73">
        <v>0.75</v>
      </c>
      <c r="L277" s="74">
        <v>1</v>
      </c>
      <c r="M277" s="75" t="s">
        <v>520</v>
      </c>
      <c r="N277" s="76"/>
      <c r="O277" s="77"/>
      <c r="P277" s="78" t="s">
        <v>628</v>
      </c>
      <c r="Q277" s="79" t="s">
        <v>721</v>
      </c>
      <c r="R277" s="93" t="s">
        <v>1035</v>
      </c>
      <c r="S277" s="80">
        <f t="shared" si="17"/>
        <v>800</v>
      </c>
      <c r="T277" s="81">
        <v>960</v>
      </c>
      <c r="U277" s="82">
        <v>98</v>
      </c>
      <c r="V277" s="185">
        <f t="shared" si="20"/>
        <v>9.795918367346939</v>
      </c>
      <c r="W277" s="83"/>
      <c r="X277" s="84">
        <f t="shared" si="18"/>
        <v>0</v>
      </c>
      <c r="Y277" s="85">
        <f t="shared" si="19"/>
        <v>0</v>
      </c>
      <c r="Z277" s="59"/>
      <c r="AA277" s="86"/>
      <c r="AB277" s="87"/>
      <c r="AC277" s="88"/>
      <c r="AD277" s="89"/>
    </row>
    <row r="278" spans="1:30" ht="15.75" customHeight="1" thickBot="1" x14ac:dyDescent="0.25">
      <c r="A278" s="64" t="s">
        <v>117</v>
      </c>
      <c r="B278" s="65" t="s">
        <v>118</v>
      </c>
      <c r="C278" s="66" t="s">
        <v>119</v>
      </c>
      <c r="D278" s="161" t="s">
        <v>333</v>
      </c>
      <c r="E278" s="162" t="s">
        <v>355</v>
      </c>
      <c r="F278" s="163"/>
      <c r="G278" s="164" t="s">
        <v>374</v>
      </c>
      <c r="H278" s="165" t="s">
        <v>375</v>
      </c>
      <c r="I278" s="162" t="s">
        <v>376</v>
      </c>
      <c r="J278" s="166">
        <v>2015</v>
      </c>
      <c r="K278" s="167">
        <v>0.75</v>
      </c>
      <c r="L278" s="168">
        <v>1</v>
      </c>
      <c r="M278" s="169" t="s">
        <v>519</v>
      </c>
      <c r="N278" s="170"/>
      <c r="O278" s="171"/>
      <c r="P278" s="172" t="s">
        <v>838</v>
      </c>
      <c r="Q278" s="173" t="s">
        <v>839</v>
      </c>
      <c r="R278" s="179" t="s">
        <v>1034</v>
      </c>
      <c r="S278" s="174">
        <f t="shared" si="17"/>
        <v>980</v>
      </c>
      <c r="T278" s="180">
        <v>980</v>
      </c>
      <c r="U278" s="181">
        <v>100</v>
      </c>
      <c r="V278" s="209">
        <f t="shared" si="20"/>
        <v>9.8000000000000007</v>
      </c>
      <c r="W278" s="182"/>
      <c r="X278" s="183">
        <f t="shared" si="18"/>
        <v>0</v>
      </c>
      <c r="Y278" s="184">
        <f t="shared" si="19"/>
        <v>0</v>
      </c>
      <c r="Z278" s="59"/>
      <c r="AA278" s="86"/>
      <c r="AB278" s="87"/>
      <c r="AC278" s="88"/>
      <c r="AD278" s="89"/>
    </row>
    <row r="279" spans="1:30" ht="15.75" customHeight="1" x14ac:dyDescent="0.2">
      <c r="A279" s="64" t="s">
        <v>117</v>
      </c>
      <c r="B279" s="65" t="s">
        <v>118</v>
      </c>
      <c r="C279" s="66" t="s">
        <v>119</v>
      </c>
      <c r="D279" s="190" t="s">
        <v>460</v>
      </c>
      <c r="E279" s="191" t="s">
        <v>461</v>
      </c>
      <c r="F279" s="192" t="s">
        <v>462</v>
      </c>
      <c r="G279" s="193" t="s">
        <v>477</v>
      </c>
      <c r="H279" s="194" t="s">
        <v>478</v>
      </c>
      <c r="I279" s="191" t="s">
        <v>129</v>
      </c>
      <c r="J279" s="195">
        <v>2016</v>
      </c>
      <c r="K279" s="196">
        <v>0.75</v>
      </c>
      <c r="L279" s="197">
        <v>3</v>
      </c>
      <c r="M279" s="198" t="s">
        <v>520</v>
      </c>
      <c r="N279" s="199"/>
      <c r="O279" s="200"/>
      <c r="P279" s="201" t="s">
        <v>957</v>
      </c>
      <c r="Q279" s="202" t="s">
        <v>977</v>
      </c>
      <c r="R279" s="93" t="s">
        <v>1035</v>
      </c>
      <c r="S279" s="80">
        <f t="shared" si="17"/>
        <v>833.33333333333337</v>
      </c>
      <c r="T279" s="203">
        <v>1000</v>
      </c>
      <c r="U279" s="204">
        <v>100</v>
      </c>
      <c r="V279" s="205">
        <f t="shared" si="20"/>
        <v>10</v>
      </c>
      <c r="W279" s="206"/>
      <c r="X279" s="207">
        <f t="shared" si="18"/>
        <v>0</v>
      </c>
      <c r="Y279" s="208">
        <f t="shared" si="19"/>
        <v>0</v>
      </c>
      <c r="Z279" s="59"/>
      <c r="AA279" s="86"/>
      <c r="AB279" s="87"/>
      <c r="AC279" s="88"/>
      <c r="AD279" s="89"/>
    </row>
    <row r="280" spans="1:30" ht="15.75" customHeight="1" x14ac:dyDescent="0.2">
      <c r="A280" s="64" t="s">
        <v>117</v>
      </c>
      <c r="B280" s="65" t="s">
        <v>118</v>
      </c>
      <c r="C280" s="66" t="s">
        <v>119</v>
      </c>
      <c r="D280" s="67" t="s">
        <v>188</v>
      </c>
      <c r="E280" s="68" t="s">
        <v>42</v>
      </c>
      <c r="F280" s="69" t="s">
        <v>198</v>
      </c>
      <c r="G280" s="70" t="s">
        <v>202</v>
      </c>
      <c r="H280" s="71" t="s">
        <v>203</v>
      </c>
      <c r="I280" s="68" t="s">
        <v>129</v>
      </c>
      <c r="J280" s="72">
        <v>1990</v>
      </c>
      <c r="K280" s="73">
        <v>0.75</v>
      </c>
      <c r="L280" s="74">
        <v>1</v>
      </c>
      <c r="M280" s="75">
        <v>-0.5</v>
      </c>
      <c r="N280" s="76"/>
      <c r="O280" s="77" t="s">
        <v>524</v>
      </c>
      <c r="P280" s="78" t="s">
        <v>643</v>
      </c>
      <c r="Q280" s="79" t="s">
        <v>644</v>
      </c>
      <c r="R280" s="93" t="s">
        <v>1034</v>
      </c>
      <c r="S280" s="80">
        <f t="shared" si="17"/>
        <v>1000</v>
      </c>
      <c r="T280" s="81">
        <v>1000</v>
      </c>
      <c r="U280" s="82">
        <v>98</v>
      </c>
      <c r="V280" s="185">
        <f t="shared" si="20"/>
        <v>10.204081632653061</v>
      </c>
      <c r="W280" s="83"/>
      <c r="X280" s="84">
        <f t="shared" si="18"/>
        <v>0</v>
      </c>
      <c r="Y280" s="85">
        <f t="shared" si="19"/>
        <v>0</v>
      </c>
      <c r="Z280" s="59"/>
      <c r="AA280" s="86"/>
      <c r="AB280" s="87"/>
      <c r="AC280" s="88"/>
      <c r="AD280" s="89"/>
    </row>
    <row r="281" spans="1:30" ht="15.75" customHeight="1" x14ac:dyDescent="0.2">
      <c r="A281" s="64" t="s">
        <v>117</v>
      </c>
      <c r="B281" s="65" t="s">
        <v>118</v>
      </c>
      <c r="C281" s="66" t="s">
        <v>119</v>
      </c>
      <c r="D281" s="67" t="s">
        <v>188</v>
      </c>
      <c r="E281" s="68" t="s">
        <v>232</v>
      </c>
      <c r="F281" s="69"/>
      <c r="G281" s="70" t="s">
        <v>237</v>
      </c>
      <c r="H281" s="71" t="s">
        <v>238</v>
      </c>
      <c r="I281" s="68" t="s">
        <v>136</v>
      </c>
      <c r="J281" s="72">
        <v>2007</v>
      </c>
      <c r="K281" s="73">
        <v>0.75</v>
      </c>
      <c r="L281" s="74">
        <v>1</v>
      </c>
      <c r="M281" s="75" t="s">
        <v>520</v>
      </c>
      <c r="N281" s="76"/>
      <c r="O281" s="77"/>
      <c r="P281" s="78" t="s">
        <v>677</v>
      </c>
      <c r="Q281" s="79" t="s">
        <v>679</v>
      </c>
      <c r="R281" s="93" t="s">
        <v>1035</v>
      </c>
      <c r="S281" s="80">
        <f t="shared" si="17"/>
        <v>825</v>
      </c>
      <c r="T281" s="81">
        <v>990</v>
      </c>
      <c r="U281" s="82">
        <v>95</v>
      </c>
      <c r="V281" s="185">
        <f t="shared" si="20"/>
        <v>10.421052631578947</v>
      </c>
      <c r="W281" s="83"/>
      <c r="X281" s="84">
        <f t="shared" si="18"/>
        <v>0</v>
      </c>
      <c r="Y281" s="85">
        <f t="shared" si="19"/>
        <v>0</v>
      </c>
      <c r="Z281" s="59"/>
      <c r="AA281" s="86"/>
      <c r="AB281" s="87"/>
      <c r="AC281" s="88"/>
      <c r="AD281" s="89"/>
    </row>
    <row r="282" spans="1:30" ht="15.75" customHeight="1" x14ac:dyDescent="0.2">
      <c r="A282" s="64" t="s">
        <v>117</v>
      </c>
      <c r="B282" s="65" t="s">
        <v>118</v>
      </c>
      <c r="C282" s="66" t="s">
        <v>119</v>
      </c>
      <c r="D282" s="67" t="s">
        <v>460</v>
      </c>
      <c r="E282" s="68" t="s">
        <v>461</v>
      </c>
      <c r="F282" s="69" t="s">
        <v>462</v>
      </c>
      <c r="G282" s="70" t="s">
        <v>477</v>
      </c>
      <c r="H282" s="71" t="s">
        <v>478</v>
      </c>
      <c r="I282" s="68" t="s">
        <v>124</v>
      </c>
      <c r="J282" s="72">
        <v>2015</v>
      </c>
      <c r="K282" s="73">
        <v>0.75</v>
      </c>
      <c r="L282" s="74">
        <v>1</v>
      </c>
      <c r="M282" s="75" t="s">
        <v>520</v>
      </c>
      <c r="N282" s="76"/>
      <c r="O282" s="77"/>
      <c r="P282" s="78" t="s">
        <v>677</v>
      </c>
      <c r="Q282" s="79" t="s">
        <v>976</v>
      </c>
      <c r="R282" s="93" t="s">
        <v>1035</v>
      </c>
      <c r="S282" s="80">
        <f t="shared" si="17"/>
        <v>916.66666666666674</v>
      </c>
      <c r="T282" s="81">
        <v>1100</v>
      </c>
      <c r="U282" s="82">
        <v>98</v>
      </c>
      <c r="V282" s="185">
        <f t="shared" si="20"/>
        <v>11.224489795918368</v>
      </c>
      <c r="W282" s="83"/>
      <c r="X282" s="84">
        <f t="shared" si="18"/>
        <v>0</v>
      </c>
      <c r="Y282" s="85">
        <f t="shared" si="19"/>
        <v>0</v>
      </c>
      <c r="Z282" s="59"/>
      <c r="AA282" s="86"/>
      <c r="AB282" s="87"/>
      <c r="AC282" s="88"/>
      <c r="AD282" s="89"/>
    </row>
    <row r="283" spans="1:30" ht="15.75" customHeight="1" x14ac:dyDescent="0.2">
      <c r="A283" s="64" t="s">
        <v>117</v>
      </c>
      <c r="B283" s="65" t="s">
        <v>118</v>
      </c>
      <c r="C283" s="66" t="s">
        <v>119</v>
      </c>
      <c r="D283" s="67" t="s">
        <v>460</v>
      </c>
      <c r="E283" s="68" t="s">
        <v>461</v>
      </c>
      <c r="F283" s="69"/>
      <c r="G283" s="70" t="s">
        <v>499</v>
      </c>
      <c r="H283" s="71" t="s">
        <v>503</v>
      </c>
      <c r="I283" s="68" t="s">
        <v>131</v>
      </c>
      <c r="J283" s="72">
        <v>1998</v>
      </c>
      <c r="K283" s="73">
        <v>0.75</v>
      </c>
      <c r="L283" s="74">
        <v>1</v>
      </c>
      <c r="M283" s="75" t="s">
        <v>520</v>
      </c>
      <c r="N283" s="76"/>
      <c r="O283" s="77"/>
      <c r="P283" s="78" t="s">
        <v>654</v>
      </c>
      <c r="Q283" s="79" t="s">
        <v>1010</v>
      </c>
      <c r="R283" s="93" t="s">
        <v>1034</v>
      </c>
      <c r="S283" s="80">
        <f t="shared" si="17"/>
        <v>1100</v>
      </c>
      <c r="T283" s="81">
        <v>1100</v>
      </c>
      <c r="U283" s="82">
        <v>97</v>
      </c>
      <c r="V283" s="185">
        <f t="shared" si="20"/>
        <v>11.340206185567011</v>
      </c>
      <c r="W283" s="83"/>
      <c r="X283" s="84">
        <f t="shared" si="18"/>
        <v>0</v>
      </c>
      <c r="Y283" s="85">
        <f t="shared" si="19"/>
        <v>0</v>
      </c>
      <c r="Z283" s="59"/>
      <c r="AA283" s="86"/>
      <c r="AB283" s="87"/>
      <c r="AC283" s="88"/>
      <c r="AD283" s="89"/>
    </row>
    <row r="284" spans="1:30" ht="15.75" customHeight="1" x14ac:dyDescent="0.2">
      <c r="A284" s="64" t="s">
        <v>117</v>
      </c>
      <c r="B284" s="65" t="s">
        <v>137</v>
      </c>
      <c r="C284" s="66" t="s">
        <v>119</v>
      </c>
      <c r="D284" s="67" t="s">
        <v>188</v>
      </c>
      <c r="E284" s="68" t="s">
        <v>232</v>
      </c>
      <c r="F284" s="69"/>
      <c r="G284" s="70" t="s">
        <v>258</v>
      </c>
      <c r="H284" s="71" t="s">
        <v>259</v>
      </c>
      <c r="I284" s="68" t="s">
        <v>235</v>
      </c>
      <c r="J284" s="72">
        <v>2019</v>
      </c>
      <c r="K284" s="73">
        <v>0.75</v>
      </c>
      <c r="L284" s="74">
        <v>1</v>
      </c>
      <c r="M284" s="75" t="s">
        <v>520</v>
      </c>
      <c r="N284" s="76"/>
      <c r="O284" s="77"/>
      <c r="P284" s="78" t="s">
        <v>664</v>
      </c>
      <c r="Q284" s="79" t="s">
        <v>708</v>
      </c>
      <c r="R284" s="93" t="s">
        <v>1035</v>
      </c>
      <c r="S284" s="80">
        <f t="shared" si="17"/>
        <v>900</v>
      </c>
      <c r="T284" s="81">
        <v>1080</v>
      </c>
      <c r="U284" s="82">
        <v>95</v>
      </c>
      <c r="V284" s="185">
        <f t="shared" si="20"/>
        <v>11.368421052631579</v>
      </c>
      <c r="W284" s="83"/>
      <c r="X284" s="84">
        <f t="shared" si="18"/>
        <v>0</v>
      </c>
      <c r="Y284" s="85">
        <f t="shared" si="19"/>
        <v>0</v>
      </c>
      <c r="Z284" s="59"/>
      <c r="AA284" s="86"/>
      <c r="AB284" s="87"/>
      <c r="AC284" s="88"/>
      <c r="AD284" s="89"/>
    </row>
    <row r="285" spans="1:30" ht="15.75" customHeight="1" x14ac:dyDescent="0.2">
      <c r="A285" s="64" t="s">
        <v>117</v>
      </c>
      <c r="B285" s="65" t="s">
        <v>118</v>
      </c>
      <c r="C285" s="66" t="s">
        <v>119</v>
      </c>
      <c r="D285" s="67" t="s">
        <v>188</v>
      </c>
      <c r="E285" s="68" t="s">
        <v>232</v>
      </c>
      <c r="F285" s="69"/>
      <c r="G285" s="70" t="s">
        <v>237</v>
      </c>
      <c r="H285" s="71" t="s">
        <v>238</v>
      </c>
      <c r="I285" s="68" t="s">
        <v>136</v>
      </c>
      <c r="J285" s="72">
        <v>2015</v>
      </c>
      <c r="K285" s="73">
        <v>0.75</v>
      </c>
      <c r="L285" s="74">
        <v>1</v>
      </c>
      <c r="M285" s="75" t="s">
        <v>520</v>
      </c>
      <c r="N285" s="76"/>
      <c r="O285" s="77"/>
      <c r="P285" s="78" t="s">
        <v>677</v>
      </c>
      <c r="Q285" s="79" t="s">
        <v>681</v>
      </c>
      <c r="R285" s="93" t="s">
        <v>1035</v>
      </c>
      <c r="S285" s="80">
        <f t="shared" si="17"/>
        <v>916.66666666666674</v>
      </c>
      <c r="T285" s="81">
        <v>1100</v>
      </c>
      <c r="U285" s="82" t="s">
        <v>1038</v>
      </c>
      <c r="V285" s="185">
        <f>T285/96</f>
        <v>11.458333333333334</v>
      </c>
      <c r="W285" s="83"/>
      <c r="X285" s="84">
        <f t="shared" si="18"/>
        <v>0</v>
      </c>
      <c r="Y285" s="85">
        <f t="shared" si="19"/>
        <v>0</v>
      </c>
      <c r="Z285" s="59"/>
      <c r="AA285" s="86"/>
      <c r="AB285" s="87"/>
      <c r="AC285" s="88"/>
      <c r="AD285" s="89"/>
    </row>
    <row r="286" spans="1:30" ht="15.75" customHeight="1" x14ac:dyDescent="0.2">
      <c r="A286" s="64" t="s">
        <v>117</v>
      </c>
      <c r="B286" s="65" t="s">
        <v>118</v>
      </c>
      <c r="C286" s="66" t="s">
        <v>119</v>
      </c>
      <c r="D286" s="67" t="s">
        <v>333</v>
      </c>
      <c r="E286" s="68" t="s">
        <v>334</v>
      </c>
      <c r="F286" s="69"/>
      <c r="G286" s="70" t="s">
        <v>338</v>
      </c>
      <c r="H286" s="71" t="s">
        <v>339</v>
      </c>
      <c r="I286" s="68" t="s">
        <v>340</v>
      </c>
      <c r="J286" s="72">
        <v>2014</v>
      </c>
      <c r="K286" s="73">
        <v>1.5</v>
      </c>
      <c r="L286" s="74">
        <v>1</v>
      </c>
      <c r="M286" s="75" t="s">
        <v>520</v>
      </c>
      <c r="N286" s="76"/>
      <c r="O286" s="77"/>
      <c r="P286" s="78" t="s">
        <v>553</v>
      </c>
      <c r="Q286" s="79" t="s">
        <v>791</v>
      </c>
      <c r="R286" s="93" t="s">
        <v>1034</v>
      </c>
      <c r="S286" s="80">
        <f t="shared" si="17"/>
        <v>2400</v>
      </c>
      <c r="T286" s="81">
        <v>2400</v>
      </c>
      <c r="U286" s="82">
        <v>100</v>
      </c>
      <c r="V286" s="185">
        <f>T286/U286/2</f>
        <v>12</v>
      </c>
      <c r="W286" s="83"/>
      <c r="X286" s="84">
        <f t="shared" si="18"/>
        <v>0</v>
      </c>
      <c r="Y286" s="85">
        <f t="shared" si="19"/>
        <v>0</v>
      </c>
      <c r="Z286" s="59"/>
      <c r="AA286" s="86"/>
      <c r="AB286" s="87"/>
      <c r="AC286" s="88"/>
      <c r="AD286" s="89"/>
    </row>
    <row r="287" spans="1:30" ht="15.75" customHeight="1" x14ac:dyDescent="0.2">
      <c r="A287" s="64" t="s">
        <v>266</v>
      </c>
      <c r="B287" s="65" t="s">
        <v>137</v>
      </c>
      <c r="C287" s="66" t="s">
        <v>119</v>
      </c>
      <c r="D287" s="67" t="s">
        <v>188</v>
      </c>
      <c r="E287" s="68" t="s">
        <v>267</v>
      </c>
      <c r="F287" s="69"/>
      <c r="G287" s="70" t="s">
        <v>289</v>
      </c>
      <c r="H287" s="71" t="s">
        <v>290</v>
      </c>
      <c r="I287" s="68" t="s">
        <v>235</v>
      </c>
      <c r="J287" s="72">
        <v>1997</v>
      </c>
      <c r="K287" s="73">
        <v>0.75</v>
      </c>
      <c r="L287" s="74">
        <v>1</v>
      </c>
      <c r="M287" s="75" t="s">
        <v>520</v>
      </c>
      <c r="N287" s="76"/>
      <c r="O287" s="77"/>
      <c r="P287" s="78" t="s">
        <v>732</v>
      </c>
      <c r="Q287" s="79" t="s">
        <v>733</v>
      </c>
      <c r="R287" s="93" t="s">
        <v>1034</v>
      </c>
      <c r="S287" s="80">
        <f t="shared" si="17"/>
        <v>1200</v>
      </c>
      <c r="T287" s="81">
        <v>1200</v>
      </c>
      <c r="U287" s="82">
        <v>95</v>
      </c>
      <c r="V287" s="185">
        <f>T287/U287</f>
        <v>12.631578947368421</v>
      </c>
      <c r="W287" s="83"/>
      <c r="X287" s="84">
        <f t="shared" si="18"/>
        <v>0</v>
      </c>
      <c r="Y287" s="85">
        <f t="shared" si="19"/>
        <v>0</v>
      </c>
      <c r="Z287" s="59"/>
      <c r="AA287" s="86"/>
      <c r="AB287" s="87"/>
      <c r="AC287" s="88"/>
      <c r="AD287" s="89"/>
    </row>
    <row r="288" spans="1:30" ht="15.75" customHeight="1" x14ac:dyDescent="0.2">
      <c r="A288" s="64" t="s">
        <v>117</v>
      </c>
      <c r="B288" s="65" t="s">
        <v>118</v>
      </c>
      <c r="C288" s="66" t="s">
        <v>119</v>
      </c>
      <c r="D288" s="67" t="s">
        <v>460</v>
      </c>
      <c r="E288" s="68" t="s">
        <v>461</v>
      </c>
      <c r="F288" s="69"/>
      <c r="G288" s="70" t="s">
        <v>499</v>
      </c>
      <c r="H288" s="71" t="s">
        <v>507</v>
      </c>
      <c r="I288" s="68" t="s">
        <v>404</v>
      </c>
      <c r="J288" s="72">
        <v>2004</v>
      </c>
      <c r="K288" s="73">
        <v>1.5</v>
      </c>
      <c r="L288" s="74">
        <v>1</v>
      </c>
      <c r="M288" s="75" t="s">
        <v>520</v>
      </c>
      <c r="N288" s="76"/>
      <c r="O288" s="77"/>
      <c r="P288" s="78" t="s">
        <v>1015</v>
      </c>
      <c r="Q288" s="79" t="s">
        <v>1016</v>
      </c>
      <c r="R288" s="93" t="s">
        <v>1035</v>
      </c>
      <c r="S288" s="80">
        <f t="shared" si="17"/>
        <v>2250</v>
      </c>
      <c r="T288" s="81">
        <v>2700</v>
      </c>
      <c r="U288" s="82">
        <v>99</v>
      </c>
      <c r="V288" s="185">
        <f>T288/U288/2</f>
        <v>13.636363636363637</v>
      </c>
      <c r="W288" s="83"/>
      <c r="X288" s="84">
        <f t="shared" si="18"/>
        <v>0</v>
      </c>
      <c r="Y288" s="85">
        <f t="shared" si="19"/>
        <v>0</v>
      </c>
      <c r="Z288" s="59"/>
      <c r="AA288" s="86"/>
      <c r="AB288" s="87"/>
      <c r="AC288" s="88"/>
      <c r="AD288" s="89"/>
    </row>
    <row r="289" spans="1:30" ht="15.75" customHeight="1" x14ac:dyDescent="0.2">
      <c r="A289" s="64" t="s">
        <v>117</v>
      </c>
      <c r="B289" s="65" t="s">
        <v>137</v>
      </c>
      <c r="C289" s="66" t="s">
        <v>119</v>
      </c>
      <c r="D289" s="67" t="s">
        <v>188</v>
      </c>
      <c r="E289" s="68" t="s">
        <v>232</v>
      </c>
      <c r="F289" s="69"/>
      <c r="G289" s="70" t="s">
        <v>247</v>
      </c>
      <c r="H289" s="71" t="s">
        <v>248</v>
      </c>
      <c r="I289" s="68" t="s">
        <v>235</v>
      </c>
      <c r="J289" s="72">
        <v>2018</v>
      </c>
      <c r="K289" s="73">
        <v>0.75</v>
      </c>
      <c r="L289" s="74">
        <v>4</v>
      </c>
      <c r="M289" s="75" t="s">
        <v>520</v>
      </c>
      <c r="N289" s="76"/>
      <c r="O289" s="77"/>
      <c r="P289" s="78" t="s">
        <v>692</v>
      </c>
      <c r="Q289" s="79" t="s">
        <v>694</v>
      </c>
      <c r="R289" s="93" t="s">
        <v>1035</v>
      </c>
      <c r="S289" s="80">
        <f t="shared" si="17"/>
        <v>1100</v>
      </c>
      <c r="T289" s="81">
        <v>1320</v>
      </c>
      <c r="U289" s="82">
        <v>95</v>
      </c>
      <c r="V289" s="185">
        <f>T289/U289</f>
        <v>13.894736842105264</v>
      </c>
      <c r="W289" s="83"/>
      <c r="X289" s="84">
        <f t="shared" si="18"/>
        <v>0</v>
      </c>
      <c r="Y289" s="85">
        <f t="shared" si="19"/>
        <v>0</v>
      </c>
      <c r="Z289" s="59"/>
      <c r="AA289" s="86"/>
      <c r="AB289" s="87"/>
      <c r="AC289" s="88"/>
      <c r="AD289" s="89"/>
    </row>
    <row r="290" spans="1:30" ht="15.75" customHeight="1" x14ac:dyDescent="0.2">
      <c r="A290" s="64" t="s">
        <v>117</v>
      </c>
      <c r="B290" s="65" t="s">
        <v>137</v>
      </c>
      <c r="C290" s="66" t="s">
        <v>119</v>
      </c>
      <c r="D290" s="67" t="s">
        <v>188</v>
      </c>
      <c r="E290" s="68" t="s">
        <v>232</v>
      </c>
      <c r="F290" s="69"/>
      <c r="G290" s="70" t="s">
        <v>247</v>
      </c>
      <c r="H290" s="71" t="s">
        <v>248</v>
      </c>
      <c r="I290" s="68" t="s">
        <v>235</v>
      </c>
      <c r="J290" s="72">
        <v>2019</v>
      </c>
      <c r="K290" s="73">
        <v>0.75</v>
      </c>
      <c r="L290" s="74">
        <v>2</v>
      </c>
      <c r="M290" s="75" t="s">
        <v>520</v>
      </c>
      <c r="N290" s="76"/>
      <c r="O290" s="77"/>
      <c r="P290" s="78" t="s">
        <v>693</v>
      </c>
      <c r="Q290" s="79" t="s">
        <v>695</v>
      </c>
      <c r="R290" s="93" t="s">
        <v>1035</v>
      </c>
      <c r="S290" s="80">
        <f t="shared" si="17"/>
        <v>1200</v>
      </c>
      <c r="T290" s="81">
        <v>1440</v>
      </c>
      <c r="U290" s="82" t="s">
        <v>1036</v>
      </c>
      <c r="V290" s="185">
        <f>T290/95</f>
        <v>15.157894736842104</v>
      </c>
      <c r="W290" s="83"/>
      <c r="X290" s="84">
        <f t="shared" si="18"/>
        <v>0</v>
      </c>
      <c r="Y290" s="85">
        <f t="shared" si="19"/>
        <v>0</v>
      </c>
      <c r="Z290" s="59"/>
      <c r="AA290" s="86"/>
      <c r="AB290" s="87"/>
      <c r="AC290" s="88"/>
      <c r="AD290" s="89"/>
    </row>
    <row r="291" spans="1:30" ht="15.75" customHeight="1" x14ac:dyDescent="0.2">
      <c r="A291" s="64" t="s">
        <v>117</v>
      </c>
      <c r="B291" s="65" t="s">
        <v>118</v>
      </c>
      <c r="C291" s="66" t="s">
        <v>119</v>
      </c>
      <c r="D291" s="67" t="s">
        <v>460</v>
      </c>
      <c r="E291" s="68" t="s">
        <v>461</v>
      </c>
      <c r="F291" s="69" t="s">
        <v>462</v>
      </c>
      <c r="G291" s="70" t="s">
        <v>477</v>
      </c>
      <c r="H291" s="71" t="s">
        <v>477</v>
      </c>
      <c r="I291" s="68" t="s">
        <v>124</v>
      </c>
      <c r="J291" s="72">
        <v>2017</v>
      </c>
      <c r="K291" s="73">
        <v>0.75</v>
      </c>
      <c r="L291" s="74">
        <v>6</v>
      </c>
      <c r="M291" s="75" t="s">
        <v>520</v>
      </c>
      <c r="N291" s="76"/>
      <c r="O291" s="77"/>
      <c r="P291" s="78" t="s">
        <v>970</v>
      </c>
      <c r="Q291" s="79" t="s">
        <v>972</v>
      </c>
      <c r="R291" s="93" t="s">
        <v>1035</v>
      </c>
      <c r="S291" s="80">
        <f t="shared" si="17"/>
        <v>1250</v>
      </c>
      <c r="T291" s="81">
        <v>1500</v>
      </c>
      <c r="U291" s="82" t="s">
        <v>1039</v>
      </c>
      <c r="V291" s="185">
        <f>T291/97</f>
        <v>15.463917525773196</v>
      </c>
      <c r="W291" s="83"/>
      <c r="X291" s="84">
        <f t="shared" si="18"/>
        <v>0</v>
      </c>
      <c r="Y291" s="85">
        <f t="shared" si="19"/>
        <v>0</v>
      </c>
      <c r="Z291" s="59"/>
      <c r="AA291" s="86"/>
      <c r="AB291" s="87"/>
      <c r="AC291" s="88"/>
      <c r="AD291" s="89"/>
    </row>
    <row r="292" spans="1:30" ht="15.75" customHeight="1" x14ac:dyDescent="0.2">
      <c r="A292" s="64" t="s">
        <v>117</v>
      </c>
      <c r="B292" s="65" t="s">
        <v>118</v>
      </c>
      <c r="C292" s="66" t="s">
        <v>119</v>
      </c>
      <c r="D292" s="67" t="s">
        <v>460</v>
      </c>
      <c r="E292" s="68" t="s">
        <v>461</v>
      </c>
      <c r="F292" s="69" t="s">
        <v>462</v>
      </c>
      <c r="G292" s="70" t="s">
        <v>477</v>
      </c>
      <c r="H292" s="71" t="s">
        <v>477</v>
      </c>
      <c r="I292" s="68" t="s">
        <v>129</v>
      </c>
      <c r="J292" s="72">
        <v>2017</v>
      </c>
      <c r="K292" s="73">
        <v>0.75</v>
      </c>
      <c r="L292" s="74">
        <v>1</v>
      </c>
      <c r="M292" s="75" t="s">
        <v>520</v>
      </c>
      <c r="N292" s="76"/>
      <c r="O292" s="77"/>
      <c r="P292" s="78" t="s">
        <v>971</v>
      </c>
      <c r="Q292" s="79" t="s">
        <v>973</v>
      </c>
      <c r="R292" s="93" t="s">
        <v>1035</v>
      </c>
      <c r="S292" s="80">
        <f t="shared" si="17"/>
        <v>1250</v>
      </c>
      <c r="T292" s="81">
        <v>1500</v>
      </c>
      <c r="U292" s="82" t="s">
        <v>1039</v>
      </c>
      <c r="V292" s="185">
        <f>T292/97</f>
        <v>15.463917525773196</v>
      </c>
      <c r="W292" s="83"/>
      <c r="X292" s="84">
        <f t="shared" si="18"/>
        <v>0</v>
      </c>
      <c r="Y292" s="85">
        <f t="shared" si="19"/>
        <v>0</v>
      </c>
      <c r="Z292" s="59"/>
      <c r="AA292" s="86"/>
      <c r="AB292" s="87"/>
      <c r="AC292" s="88"/>
      <c r="AD292" s="89"/>
    </row>
    <row r="293" spans="1:30" ht="15.75" customHeight="1" x14ac:dyDescent="0.2">
      <c r="A293" s="64" t="s">
        <v>117</v>
      </c>
      <c r="B293" s="65" t="s">
        <v>118</v>
      </c>
      <c r="C293" s="66" t="s">
        <v>119</v>
      </c>
      <c r="D293" s="67" t="s">
        <v>460</v>
      </c>
      <c r="E293" s="68" t="s">
        <v>461</v>
      </c>
      <c r="F293" s="69" t="s">
        <v>462</v>
      </c>
      <c r="G293" s="70" t="s">
        <v>477</v>
      </c>
      <c r="H293" s="71" t="s">
        <v>477</v>
      </c>
      <c r="I293" s="68" t="s">
        <v>129</v>
      </c>
      <c r="J293" s="72">
        <v>2017</v>
      </c>
      <c r="K293" s="73">
        <v>0.75</v>
      </c>
      <c r="L293" s="74">
        <v>1</v>
      </c>
      <c r="M293" s="75" t="s">
        <v>520</v>
      </c>
      <c r="N293" s="76"/>
      <c r="O293" s="77"/>
      <c r="P293" s="78" t="s">
        <v>970</v>
      </c>
      <c r="Q293" s="79" t="s">
        <v>974</v>
      </c>
      <c r="R293" s="93" t="s">
        <v>1035</v>
      </c>
      <c r="S293" s="80">
        <f t="shared" si="17"/>
        <v>1250</v>
      </c>
      <c r="T293" s="81">
        <v>1500</v>
      </c>
      <c r="U293" s="82" t="s">
        <v>1039</v>
      </c>
      <c r="V293" s="185">
        <f>T293/97</f>
        <v>15.463917525773196</v>
      </c>
      <c r="W293" s="83"/>
      <c r="X293" s="84">
        <f t="shared" si="18"/>
        <v>0</v>
      </c>
      <c r="Y293" s="85">
        <f t="shared" si="19"/>
        <v>0</v>
      </c>
      <c r="Z293" s="59"/>
      <c r="AA293" s="86"/>
      <c r="AB293" s="87"/>
      <c r="AC293" s="88"/>
      <c r="AD293" s="89"/>
    </row>
    <row r="294" spans="1:30" ht="15.75" customHeight="1" x14ac:dyDescent="0.2">
      <c r="A294" s="64" t="s">
        <v>117</v>
      </c>
      <c r="B294" s="65" t="s">
        <v>118</v>
      </c>
      <c r="C294" s="66" t="s">
        <v>119</v>
      </c>
      <c r="D294" s="67" t="s">
        <v>460</v>
      </c>
      <c r="E294" s="68" t="s">
        <v>461</v>
      </c>
      <c r="F294" s="69" t="s">
        <v>462</v>
      </c>
      <c r="G294" s="70" t="s">
        <v>477</v>
      </c>
      <c r="H294" s="71" t="s">
        <v>477</v>
      </c>
      <c r="I294" s="68" t="s">
        <v>129</v>
      </c>
      <c r="J294" s="72">
        <v>2017</v>
      </c>
      <c r="K294" s="73">
        <v>1.5</v>
      </c>
      <c r="L294" s="74">
        <v>1</v>
      </c>
      <c r="M294" s="75" t="s">
        <v>520</v>
      </c>
      <c r="N294" s="76"/>
      <c r="O294" s="77"/>
      <c r="P294" s="78" t="s">
        <v>767</v>
      </c>
      <c r="Q294" s="79" t="s">
        <v>975</v>
      </c>
      <c r="R294" s="93" t="s">
        <v>1035</v>
      </c>
      <c r="S294" s="80">
        <f t="shared" si="17"/>
        <v>2583.3333333333335</v>
      </c>
      <c r="T294" s="81">
        <v>3100</v>
      </c>
      <c r="U294" s="82" t="s">
        <v>1039</v>
      </c>
      <c r="V294" s="185">
        <f>T294/97/2</f>
        <v>15.979381443298969</v>
      </c>
      <c r="W294" s="83"/>
      <c r="X294" s="84">
        <f t="shared" si="18"/>
        <v>0</v>
      </c>
      <c r="Y294" s="85">
        <f t="shared" si="19"/>
        <v>0</v>
      </c>
      <c r="Z294" s="59"/>
      <c r="AA294" s="86"/>
      <c r="AB294" s="87"/>
      <c r="AC294" s="88"/>
      <c r="AD294" s="89"/>
    </row>
    <row r="295" spans="1:30" ht="15.75" customHeight="1" x14ac:dyDescent="0.2">
      <c r="A295" s="64" t="s">
        <v>117</v>
      </c>
      <c r="B295" s="65" t="s">
        <v>137</v>
      </c>
      <c r="C295" s="66" t="s">
        <v>119</v>
      </c>
      <c r="D295" s="67" t="s">
        <v>391</v>
      </c>
      <c r="E295" s="68" t="s">
        <v>413</v>
      </c>
      <c r="F295" s="69"/>
      <c r="G295" s="70" t="s">
        <v>422</v>
      </c>
      <c r="H295" s="71" t="s">
        <v>423</v>
      </c>
      <c r="I295" s="68" t="s">
        <v>418</v>
      </c>
      <c r="J295" s="72">
        <v>2007</v>
      </c>
      <c r="K295" s="73">
        <v>12</v>
      </c>
      <c r="L295" s="74">
        <v>1</v>
      </c>
      <c r="M295" s="75"/>
      <c r="N295" s="76"/>
      <c r="O295" s="77"/>
      <c r="P295" s="78" t="s">
        <v>891</v>
      </c>
      <c r="Q295" s="79" t="s">
        <v>893</v>
      </c>
      <c r="R295" s="93" t="s">
        <v>1034</v>
      </c>
      <c r="S295" s="80">
        <f t="shared" si="17"/>
        <v>1600</v>
      </c>
      <c r="T295" s="81">
        <v>1600</v>
      </c>
      <c r="U295" s="82">
        <v>96</v>
      </c>
      <c r="V295" s="185">
        <f>T295/U295</f>
        <v>16.666666666666668</v>
      </c>
      <c r="W295" s="83"/>
      <c r="X295" s="84">
        <f t="shared" si="18"/>
        <v>0</v>
      </c>
      <c r="Y295" s="85">
        <f t="shared" si="19"/>
        <v>0</v>
      </c>
      <c r="Z295" s="59"/>
      <c r="AA295" s="86"/>
      <c r="AB295" s="87"/>
      <c r="AC295" s="88"/>
      <c r="AD295" s="89"/>
    </row>
    <row r="296" spans="1:30" ht="15.75" customHeight="1" x14ac:dyDescent="0.2">
      <c r="A296" s="64" t="s">
        <v>117</v>
      </c>
      <c r="B296" s="65" t="s">
        <v>118</v>
      </c>
      <c r="C296" s="66" t="s">
        <v>119</v>
      </c>
      <c r="D296" s="67" t="s">
        <v>188</v>
      </c>
      <c r="E296" s="68" t="s">
        <v>232</v>
      </c>
      <c r="F296" s="69"/>
      <c r="G296" s="70" t="s">
        <v>243</v>
      </c>
      <c r="H296" s="71" t="s">
        <v>245</v>
      </c>
      <c r="I296" s="68" t="s">
        <v>136</v>
      </c>
      <c r="J296" s="72">
        <v>2018</v>
      </c>
      <c r="K296" s="73">
        <v>0.75</v>
      </c>
      <c r="L296" s="74">
        <v>2</v>
      </c>
      <c r="M296" s="75" t="s">
        <v>520</v>
      </c>
      <c r="N296" s="76"/>
      <c r="O296" s="77"/>
      <c r="P296" s="78" t="s">
        <v>688</v>
      </c>
      <c r="Q296" s="79" t="s">
        <v>689</v>
      </c>
      <c r="R296" s="93" t="s">
        <v>1035</v>
      </c>
      <c r="S296" s="80">
        <f t="shared" si="17"/>
        <v>1333.3333333333335</v>
      </c>
      <c r="T296" s="81">
        <v>1600</v>
      </c>
      <c r="U296" s="82" t="s">
        <v>1036</v>
      </c>
      <c r="V296" s="185">
        <f>T296/95</f>
        <v>16.842105263157894</v>
      </c>
      <c r="W296" s="83"/>
      <c r="X296" s="84">
        <f t="shared" si="18"/>
        <v>0</v>
      </c>
      <c r="Y296" s="85">
        <f t="shared" si="19"/>
        <v>0</v>
      </c>
      <c r="Z296" s="59"/>
      <c r="AA296" s="86"/>
      <c r="AB296" s="87"/>
      <c r="AC296" s="88"/>
      <c r="AD296" s="89"/>
    </row>
    <row r="297" spans="1:30" ht="15.75" customHeight="1" x14ac:dyDescent="0.2">
      <c r="A297" s="64" t="s">
        <v>117</v>
      </c>
      <c r="B297" s="65" t="s">
        <v>118</v>
      </c>
      <c r="C297" s="66" t="s">
        <v>119</v>
      </c>
      <c r="D297" s="67" t="s">
        <v>333</v>
      </c>
      <c r="E297" s="68" t="s">
        <v>334</v>
      </c>
      <c r="F297" s="69"/>
      <c r="G297" s="70" t="s">
        <v>338</v>
      </c>
      <c r="H297" s="71" t="s">
        <v>339</v>
      </c>
      <c r="I297" s="68" t="s">
        <v>340</v>
      </c>
      <c r="J297" s="72">
        <v>2004</v>
      </c>
      <c r="K297" s="73">
        <v>1.5</v>
      </c>
      <c r="L297" s="74">
        <v>1</v>
      </c>
      <c r="M297" s="75" t="s">
        <v>520</v>
      </c>
      <c r="N297" s="76"/>
      <c r="O297" s="77"/>
      <c r="P297" s="78" t="s">
        <v>553</v>
      </c>
      <c r="Q297" s="79" t="s">
        <v>790</v>
      </c>
      <c r="R297" s="93" t="s">
        <v>1034</v>
      </c>
      <c r="S297" s="80">
        <f t="shared" si="17"/>
        <v>3400</v>
      </c>
      <c r="T297" s="81">
        <v>3400</v>
      </c>
      <c r="U297" s="82">
        <v>100</v>
      </c>
      <c r="V297" s="185">
        <f>T297/U297/2</f>
        <v>17</v>
      </c>
      <c r="W297" s="83"/>
      <c r="X297" s="84">
        <f t="shared" si="18"/>
        <v>0</v>
      </c>
      <c r="Y297" s="85">
        <f t="shared" si="19"/>
        <v>0</v>
      </c>
      <c r="Z297" s="59"/>
      <c r="AA297" s="86"/>
      <c r="AB297" s="87"/>
      <c r="AC297" s="88"/>
      <c r="AD297" s="89"/>
    </row>
    <row r="298" spans="1:30" ht="15.75" customHeight="1" x14ac:dyDescent="0.2">
      <c r="A298" s="64" t="s">
        <v>117</v>
      </c>
      <c r="B298" s="65" t="s">
        <v>118</v>
      </c>
      <c r="C298" s="66" t="s">
        <v>119</v>
      </c>
      <c r="D298" s="67" t="s">
        <v>460</v>
      </c>
      <c r="E298" s="68" t="s">
        <v>461</v>
      </c>
      <c r="F298" s="69" t="s">
        <v>462</v>
      </c>
      <c r="G298" s="70" t="s">
        <v>477</v>
      </c>
      <c r="H298" s="71" t="s">
        <v>477</v>
      </c>
      <c r="I298" s="68" t="s">
        <v>129</v>
      </c>
      <c r="J298" s="72">
        <v>2016</v>
      </c>
      <c r="K298" s="73">
        <v>1.5</v>
      </c>
      <c r="L298" s="74">
        <v>1</v>
      </c>
      <c r="M298" s="75" t="s">
        <v>519</v>
      </c>
      <c r="N298" s="76"/>
      <c r="O298" s="77"/>
      <c r="P298" s="78" t="s">
        <v>767</v>
      </c>
      <c r="Q298" s="79" t="s">
        <v>969</v>
      </c>
      <c r="R298" s="93" t="s">
        <v>1035</v>
      </c>
      <c r="S298" s="80">
        <f t="shared" si="17"/>
        <v>3000</v>
      </c>
      <c r="T298" s="81">
        <v>3600</v>
      </c>
      <c r="U298" s="82">
        <v>100</v>
      </c>
      <c r="V298" s="185">
        <f>T298/U298/2</f>
        <v>18</v>
      </c>
      <c r="W298" s="83"/>
      <c r="X298" s="84">
        <f t="shared" si="18"/>
        <v>0</v>
      </c>
      <c r="Y298" s="85">
        <f t="shared" si="19"/>
        <v>0</v>
      </c>
      <c r="Z298" s="59"/>
      <c r="AA298" s="86"/>
      <c r="AB298" s="87"/>
      <c r="AC298" s="88"/>
      <c r="AD298" s="89"/>
    </row>
    <row r="299" spans="1:30" ht="15.75" customHeight="1" x14ac:dyDescent="0.2">
      <c r="A299" s="64" t="s">
        <v>117</v>
      </c>
      <c r="B299" s="65" t="s">
        <v>118</v>
      </c>
      <c r="C299" s="66" t="s">
        <v>119</v>
      </c>
      <c r="D299" s="67" t="s">
        <v>460</v>
      </c>
      <c r="E299" s="68" t="s">
        <v>461</v>
      </c>
      <c r="F299" s="69"/>
      <c r="G299" s="70" t="s">
        <v>499</v>
      </c>
      <c r="H299" s="71" t="s">
        <v>512</v>
      </c>
      <c r="I299" s="68" t="s">
        <v>127</v>
      </c>
      <c r="J299" s="72">
        <v>1998</v>
      </c>
      <c r="K299" s="73">
        <v>0.75</v>
      </c>
      <c r="L299" s="74">
        <v>3</v>
      </c>
      <c r="M299" s="75" t="s">
        <v>520</v>
      </c>
      <c r="N299" s="76"/>
      <c r="O299" s="77"/>
      <c r="P299" s="78" t="s">
        <v>1025</v>
      </c>
      <c r="Q299" s="79" t="s">
        <v>1026</v>
      </c>
      <c r="R299" s="93" t="s">
        <v>1035</v>
      </c>
      <c r="S299" s="80">
        <f t="shared" si="17"/>
        <v>1500</v>
      </c>
      <c r="T299" s="81">
        <v>1800</v>
      </c>
      <c r="U299" s="82">
        <v>95</v>
      </c>
      <c r="V299" s="185">
        <f>T299/U299</f>
        <v>18.94736842105263</v>
      </c>
      <c r="W299" s="83"/>
      <c r="X299" s="84">
        <f t="shared" si="18"/>
        <v>0</v>
      </c>
      <c r="Y299" s="85">
        <f t="shared" si="19"/>
        <v>0</v>
      </c>
      <c r="Z299" s="59"/>
      <c r="AA299" s="86"/>
      <c r="AB299" s="87"/>
      <c r="AC299" s="88"/>
      <c r="AD299" s="89"/>
    </row>
    <row r="300" spans="1:30" ht="15.75" customHeight="1" x14ac:dyDescent="0.2">
      <c r="A300" s="64" t="s">
        <v>117</v>
      </c>
      <c r="B300" s="65" t="s">
        <v>118</v>
      </c>
      <c r="C300" s="66" t="s">
        <v>119</v>
      </c>
      <c r="D300" s="67" t="s">
        <v>188</v>
      </c>
      <c r="E300" s="68" t="s">
        <v>301</v>
      </c>
      <c r="F300" s="69" t="s">
        <v>302</v>
      </c>
      <c r="G300" s="70" t="s">
        <v>309</v>
      </c>
      <c r="H300" s="71" t="s">
        <v>310</v>
      </c>
      <c r="I300" s="68" t="s">
        <v>129</v>
      </c>
      <c r="J300" s="72">
        <v>1995</v>
      </c>
      <c r="K300" s="73">
        <v>0.75</v>
      </c>
      <c r="L300" s="74">
        <v>1</v>
      </c>
      <c r="M300" s="75">
        <v>-1</v>
      </c>
      <c r="N300" s="76"/>
      <c r="O300" s="77" t="s">
        <v>521</v>
      </c>
      <c r="P300" s="78" t="s">
        <v>678</v>
      </c>
      <c r="Q300" s="79" t="s">
        <v>761</v>
      </c>
      <c r="R300" s="93" t="s">
        <v>1034</v>
      </c>
      <c r="S300" s="80">
        <f t="shared" si="17"/>
        <v>2000</v>
      </c>
      <c r="T300" s="81">
        <v>2000</v>
      </c>
      <c r="U300" s="82">
        <v>96</v>
      </c>
      <c r="V300" s="185">
        <f>T300/U300</f>
        <v>20.833333333333332</v>
      </c>
      <c r="W300" s="83"/>
      <c r="X300" s="84">
        <f t="shared" si="18"/>
        <v>0</v>
      </c>
      <c r="Y300" s="85">
        <f t="shared" si="19"/>
        <v>0</v>
      </c>
      <c r="Z300" s="59"/>
      <c r="AA300" s="86"/>
      <c r="AB300" s="87"/>
      <c r="AC300" s="88"/>
      <c r="AD300" s="89"/>
    </row>
    <row r="301" spans="1:30" ht="15.75" customHeight="1" x14ac:dyDescent="0.2">
      <c r="A301" s="64" t="s">
        <v>117</v>
      </c>
      <c r="B301" s="65" t="s">
        <v>118</v>
      </c>
      <c r="C301" s="66" t="s">
        <v>119</v>
      </c>
      <c r="D301" s="67" t="s">
        <v>333</v>
      </c>
      <c r="E301" s="68" t="s">
        <v>334</v>
      </c>
      <c r="F301" s="69"/>
      <c r="G301" s="70" t="s">
        <v>335</v>
      </c>
      <c r="H301" s="71" t="s">
        <v>336</v>
      </c>
      <c r="I301" s="68" t="s">
        <v>337</v>
      </c>
      <c r="J301" s="72">
        <v>1978</v>
      </c>
      <c r="K301" s="73">
        <v>0.75</v>
      </c>
      <c r="L301" s="74">
        <v>1</v>
      </c>
      <c r="M301" s="75" t="s">
        <v>526</v>
      </c>
      <c r="N301" s="76"/>
      <c r="O301" s="77" t="s">
        <v>531</v>
      </c>
      <c r="P301" s="78" t="s">
        <v>788</v>
      </c>
      <c r="Q301" s="79" t="s">
        <v>789</v>
      </c>
      <c r="R301" s="93" t="s">
        <v>1035</v>
      </c>
      <c r="S301" s="80">
        <f t="shared" si="17"/>
        <v>1666.6666666666667</v>
      </c>
      <c r="T301" s="81">
        <v>2000</v>
      </c>
      <c r="U301" s="82">
        <v>96</v>
      </c>
      <c r="V301" s="185">
        <f>T301/U301</f>
        <v>20.833333333333332</v>
      </c>
      <c r="W301" s="83"/>
      <c r="X301" s="84">
        <f t="shared" si="18"/>
        <v>0</v>
      </c>
      <c r="Y301" s="85">
        <f t="shared" si="19"/>
        <v>0</v>
      </c>
      <c r="Z301" s="59"/>
      <c r="AA301" s="86"/>
      <c r="AB301" s="87"/>
      <c r="AC301" s="88"/>
      <c r="AD301" s="89"/>
    </row>
    <row r="302" spans="1:30" ht="15.75" customHeight="1" x14ac:dyDescent="0.2">
      <c r="A302" s="64" t="s">
        <v>117</v>
      </c>
      <c r="B302" s="65" t="s">
        <v>118</v>
      </c>
      <c r="C302" s="66" t="s">
        <v>119</v>
      </c>
      <c r="D302" s="67" t="s">
        <v>188</v>
      </c>
      <c r="E302" s="68" t="s">
        <v>232</v>
      </c>
      <c r="F302" s="69"/>
      <c r="G302" s="70" t="s">
        <v>243</v>
      </c>
      <c r="H302" s="71" t="s">
        <v>246</v>
      </c>
      <c r="I302" s="68" t="s">
        <v>136</v>
      </c>
      <c r="J302" s="72">
        <v>2016</v>
      </c>
      <c r="K302" s="73">
        <v>0.75</v>
      </c>
      <c r="L302" s="74">
        <v>1</v>
      </c>
      <c r="M302" s="75" t="s">
        <v>520</v>
      </c>
      <c r="N302" s="76"/>
      <c r="O302" s="77"/>
      <c r="P302" s="78" t="s">
        <v>690</v>
      </c>
      <c r="Q302" s="79" t="s">
        <v>691</v>
      </c>
      <c r="R302" s="93" t="s">
        <v>1034</v>
      </c>
      <c r="S302" s="80">
        <f t="shared" si="17"/>
        <v>2000</v>
      </c>
      <c r="T302" s="81">
        <v>2000</v>
      </c>
      <c r="U302" s="82">
        <v>95</v>
      </c>
      <c r="V302" s="185">
        <f>T302/U302</f>
        <v>21.05263157894737</v>
      </c>
      <c r="W302" s="83"/>
      <c r="X302" s="84">
        <f t="shared" si="18"/>
        <v>0</v>
      </c>
      <c r="Y302" s="85">
        <f t="shared" si="19"/>
        <v>0</v>
      </c>
      <c r="Z302" s="59"/>
      <c r="AA302" s="86"/>
      <c r="AB302" s="87"/>
      <c r="AC302" s="88"/>
      <c r="AD302" s="89"/>
    </row>
    <row r="303" spans="1:30" ht="15.75" customHeight="1" x14ac:dyDescent="0.2">
      <c r="A303" s="64" t="s">
        <v>117</v>
      </c>
      <c r="B303" s="65" t="s">
        <v>118</v>
      </c>
      <c r="C303" s="66" t="s">
        <v>119</v>
      </c>
      <c r="D303" s="67" t="s">
        <v>188</v>
      </c>
      <c r="E303" s="68" t="s">
        <v>232</v>
      </c>
      <c r="F303" s="69"/>
      <c r="G303" s="70" t="s">
        <v>243</v>
      </c>
      <c r="H303" s="71" t="s">
        <v>245</v>
      </c>
      <c r="I303" s="68" t="s">
        <v>136</v>
      </c>
      <c r="J303" s="72">
        <v>1996</v>
      </c>
      <c r="K303" s="73">
        <v>0.75</v>
      </c>
      <c r="L303" s="74">
        <v>1</v>
      </c>
      <c r="M303" s="75" t="s">
        <v>520</v>
      </c>
      <c r="N303" s="76"/>
      <c r="O303" s="77"/>
      <c r="P303" s="78" t="s">
        <v>632</v>
      </c>
      <c r="Q303" s="79" t="s">
        <v>687</v>
      </c>
      <c r="R303" s="93" t="s">
        <v>1034</v>
      </c>
      <c r="S303" s="80">
        <f t="shared" si="17"/>
        <v>2200</v>
      </c>
      <c r="T303" s="81">
        <v>2200</v>
      </c>
      <c r="U303" s="82">
        <v>96</v>
      </c>
      <c r="V303" s="185">
        <f>T303/U303</f>
        <v>22.916666666666668</v>
      </c>
      <c r="W303" s="83"/>
      <c r="X303" s="84">
        <f t="shared" si="18"/>
        <v>0</v>
      </c>
      <c r="Y303" s="85">
        <f t="shared" si="19"/>
        <v>0</v>
      </c>
      <c r="Z303" s="59"/>
      <c r="AA303" s="86"/>
      <c r="AB303" s="87"/>
      <c r="AC303" s="88"/>
      <c r="AD303" s="89"/>
    </row>
    <row r="304" spans="1:30" ht="15.75" customHeight="1" x14ac:dyDescent="0.2">
      <c r="A304" s="64" t="s">
        <v>117</v>
      </c>
      <c r="B304" s="65" t="s">
        <v>118</v>
      </c>
      <c r="C304" s="66" t="s">
        <v>119</v>
      </c>
      <c r="D304" s="67" t="s">
        <v>460</v>
      </c>
      <c r="E304" s="68" t="s">
        <v>461</v>
      </c>
      <c r="F304" s="69"/>
      <c r="G304" s="70" t="s">
        <v>499</v>
      </c>
      <c r="H304" s="71" t="s">
        <v>504</v>
      </c>
      <c r="I304" s="68" t="s">
        <v>131</v>
      </c>
      <c r="J304" s="72">
        <v>2002</v>
      </c>
      <c r="K304" s="73">
        <v>1.5</v>
      </c>
      <c r="L304" s="74">
        <v>2</v>
      </c>
      <c r="M304" s="75" t="s">
        <v>520</v>
      </c>
      <c r="N304" s="76"/>
      <c r="O304" s="77"/>
      <c r="P304" s="78" t="s">
        <v>982</v>
      </c>
      <c r="Q304" s="79" t="s">
        <v>1012</v>
      </c>
      <c r="R304" s="93" t="s">
        <v>1034</v>
      </c>
      <c r="S304" s="80">
        <f t="shared" si="17"/>
        <v>4750</v>
      </c>
      <c r="T304" s="81">
        <v>4750</v>
      </c>
      <c r="U304" s="82">
        <v>100</v>
      </c>
      <c r="V304" s="185">
        <f>T304/U304/2</f>
        <v>23.75</v>
      </c>
      <c r="W304" s="83"/>
      <c r="X304" s="84">
        <f t="shared" si="18"/>
        <v>0</v>
      </c>
      <c r="Y304" s="85">
        <f t="shared" si="19"/>
        <v>0</v>
      </c>
      <c r="Z304" s="59"/>
      <c r="AA304" s="86"/>
      <c r="AB304" s="87"/>
      <c r="AC304" s="88"/>
      <c r="AD304" s="89"/>
    </row>
    <row r="305" spans="1:30" ht="15.75" customHeight="1" x14ac:dyDescent="0.2">
      <c r="A305" s="64" t="s">
        <v>117</v>
      </c>
      <c r="B305" s="65" t="s">
        <v>118</v>
      </c>
      <c r="C305" s="66" t="s">
        <v>119</v>
      </c>
      <c r="D305" s="67" t="s">
        <v>188</v>
      </c>
      <c r="E305" s="68" t="s">
        <v>232</v>
      </c>
      <c r="F305" s="69"/>
      <c r="G305" s="70" t="s">
        <v>249</v>
      </c>
      <c r="H305" s="71" t="s">
        <v>251</v>
      </c>
      <c r="I305" s="68" t="s">
        <v>136</v>
      </c>
      <c r="J305" s="72">
        <v>2018</v>
      </c>
      <c r="K305" s="73">
        <v>0.75</v>
      </c>
      <c r="L305" s="74">
        <v>1</v>
      </c>
      <c r="M305" s="75" t="s">
        <v>520</v>
      </c>
      <c r="N305" s="76"/>
      <c r="O305" s="77"/>
      <c r="P305" s="78" t="s">
        <v>688</v>
      </c>
      <c r="Q305" s="79" t="s">
        <v>697</v>
      </c>
      <c r="R305" s="93" t="s">
        <v>1035</v>
      </c>
      <c r="S305" s="80">
        <f t="shared" si="17"/>
        <v>2000</v>
      </c>
      <c r="T305" s="81">
        <v>2400</v>
      </c>
      <c r="U305" s="82" t="s">
        <v>1043</v>
      </c>
      <c r="V305" s="185">
        <f>T305/96</f>
        <v>25</v>
      </c>
      <c r="W305" s="83"/>
      <c r="X305" s="84">
        <f t="shared" si="18"/>
        <v>0</v>
      </c>
      <c r="Y305" s="85">
        <f t="shared" si="19"/>
        <v>0</v>
      </c>
      <c r="Z305" s="59"/>
      <c r="AA305" s="86"/>
      <c r="AB305" s="87"/>
      <c r="AC305" s="88"/>
      <c r="AD305" s="89"/>
    </row>
    <row r="306" spans="1:30" ht="15.75" customHeight="1" x14ac:dyDescent="0.2">
      <c r="A306" s="64" t="s">
        <v>266</v>
      </c>
      <c r="B306" s="65" t="s">
        <v>137</v>
      </c>
      <c r="C306" s="66" t="s">
        <v>119</v>
      </c>
      <c r="D306" s="67" t="s">
        <v>188</v>
      </c>
      <c r="E306" s="68" t="s">
        <v>267</v>
      </c>
      <c r="F306" s="69"/>
      <c r="G306" s="70" t="s">
        <v>287</v>
      </c>
      <c r="H306" s="71" t="s">
        <v>288</v>
      </c>
      <c r="I306" s="68" t="s">
        <v>235</v>
      </c>
      <c r="J306" s="72">
        <v>1982</v>
      </c>
      <c r="K306" s="73">
        <v>0.75</v>
      </c>
      <c r="L306" s="74">
        <v>1</v>
      </c>
      <c r="M306" s="75">
        <v>-1</v>
      </c>
      <c r="N306" s="76"/>
      <c r="O306" s="77"/>
      <c r="P306" s="78" t="s">
        <v>641</v>
      </c>
      <c r="Q306" s="79" t="s">
        <v>731</v>
      </c>
      <c r="R306" s="93" t="s">
        <v>1034</v>
      </c>
      <c r="S306" s="80">
        <f t="shared" si="17"/>
        <v>2500</v>
      </c>
      <c r="T306" s="81">
        <v>2500</v>
      </c>
      <c r="U306" s="82">
        <v>95</v>
      </c>
      <c r="V306" s="185">
        <f>T306/U306</f>
        <v>26.315789473684209</v>
      </c>
      <c r="W306" s="83"/>
      <c r="X306" s="84">
        <f t="shared" si="18"/>
        <v>0</v>
      </c>
      <c r="Y306" s="85">
        <f t="shared" si="19"/>
        <v>0</v>
      </c>
      <c r="Z306" s="59"/>
      <c r="AA306" s="86"/>
      <c r="AB306" s="87"/>
      <c r="AC306" s="88"/>
      <c r="AD306" s="89"/>
    </row>
    <row r="307" spans="1:30" ht="15.75" customHeight="1" x14ac:dyDescent="0.2">
      <c r="A307" s="64" t="s">
        <v>117</v>
      </c>
      <c r="B307" s="65" t="s">
        <v>137</v>
      </c>
      <c r="C307" s="66" t="s">
        <v>119</v>
      </c>
      <c r="D307" s="67" t="s">
        <v>188</v>
      </c>
      <c r="E307" s="68" t="s">
        <v>232</v>
      </c>
      <c r="F307" s="69"/>
      <c r="G307" s="70" t="s">
        <v>264</v>
      </c>
      <c r="H307" s="71" t="s">
        <v>265</v>
      </c>
      <c r="I307" s="68" t="s">
        <v>235</v>
      </c>
      <c r="J307" s="72">
        <v>2019</v>
      </c>
      <c r="K307" s="73">
        <v>0.75</v>
      </c>
      <c r="L307" s="74">
        <v>1</v>
      </c>
      <c r="M307" s="75" t="s">
        <v>520</v>
      </c>
      <c r="N307" s="76"/>
      <c r="O307" s="77"/>
      <c r="P307" s="78" t="s">
        <v>671</v>
      </c>
      <c r="Q307" s="79" t="s">
        <v>712</v>
      </c>
      <c r="R307" s="93" t="s">
        <v>1034</v>
      </c>
      <c r="S307" s="80">
        <f t="shared" si="17"/>
        <v>2600</v>
      </c>
      <c r="T307" s="81">
        <v>2600</v>
      </c>
      <c r="U307" s="82">
        <v>97</v>
      </c>
      <c r="V307" s="185">
        <f>T307/U307</f>
        <v>26.804123711340207</v>
      </c>
      <c r="W307" s="83"/>
      <c r="X307" s="84">
        <f t="shared" si="18"/>
        <v>0</v>
      </c>
      <c r="Y307" s="85">
        <f t="shared" si="19"/>
        <v>0</v>
      </c>
      <c r="Z307" s="59"/>
      <c r="AA307" s="86"/>
      <c r="AB307" s="87"/>
      <c r="AC307" s="88"/>
      <c r="AD307" s="89"/>
    </row>
    <row r="308" spans="1:30" ht="15.75" customHeight="1" x14ac:dyDescent="0.2">
      <c r="A308" s="64" t="s">
        <v>117</v>
      </c>
      <c r="B308" s="65" t="s">
        <v>118</v>
      </c>
      <c r="C308" s="66" t="s">
        <v>119</v>
      </c>
      <c r="D308" s="67" t="s">
        <v>188</v>
      </c>
      <c r="E308" s="68" t="s">
        <v>232</v>
      </c>
      <c r="F308" s="69"/>
      <c r="G308" s="70" t="s">
        <v>262</v>
      </c>
      <c r="H308" s="71" t="s">
        <v>263</v>
      </c>
      <c r="I308" s="68" t="s">
        <v>136</v>
      </c>
      <c r="J308" s="72">
        <v>2013</v>
      </c>
      <c r="K308" s="73">
        <v>0.75</v>
      </c>
      <c r="L308" s="74">
        <v>1</v>
      </c>
      <c r="M308" s="75" t="s">
        <v>520</v>
      </c>
      <c r="N308" s="76"/>
      <c r="O308" s="77"/>
      <c r="P308" s="78" t="s">
        <v>690</v>
      </c>
      <c r="Q308" s="79" t="s">
        <v>711</v>
      </c>
      <c r="R308" s="93" t="s">
        <v>1034</v>
      </c>
      <c r="S308" s="80">
        <f t="shared" si="17"/>
        <v>2600</v>
      </c>
      <c r="T308" s="81">
        <v>2600</v>
      </c>
      <c r="U308" s="82">
        <v>95</v>
      </c>
      <c r="V308" s="185">
        <f>T308/U308</f>
        <v>27.368421052631579</v>
      </c>
      <c r="W308" s="83"/>
      <c r="X308" s="84">
        <f t="shared" si="18"/>
        <v>0</v>
      </c>
      <c r="Y308" s="85">
        <f t="shared" si="19"/>
        <v>0</v>
      </c>
      <c r="Z308" s="59"/>
      <c r="AA308" s="86"/>
      <c r="AB308" s="87"/>
      <c r="AC308" s="88"/>
      <c r="AD308" s="89"/>
    </row>
    <row r="309" spans="1:30" ht="15.75" customHeight="1" x14ac:dyDescent="0.2">
      <c r="A309" s="64" t="s">
        <v>117</v>
      </c>
      <c r="B309" s="65" t="s">
        <v>118</v>
      </c>
      <c r="C309" s="66" t="s">
        <v>119</v>
      </c>
      <c r="D309" s="67" t="s">
        <v>188</v>
      </c>
      <c r="E309" s="68" t="s">
        <v>232</v>
      </c>
      <c r="F309" s="69"/>
      <c r="G309" s="70" t="s">
        <v>249</v>
      </c>
      <c r="H309" s="71" t="s">
        <v>250</v>
      </c>
      <c r="I309" s="68" t="s">
        <v>136</v>
      </c>
      <c r="J309" s="72">
        <v>2019</v>
      </c>
      <c r="K309" s="73">
        <v>0.75</v>
      </c>
      <c r="L309" s="74">
        <v>1</v>
      </c>
      <c r="M309" s="75" t="s">
        <v>520</v>
      </c>
      <c r="N309" s="76"/>
      <c r="O309" s="77"/>
      <c r="P309" s="78" t="s">
        <v>688</v>
      </c>
      <c r="Q309" s="79" t="s">
        <v>696</v>
      </c>
      <c r="R309" s="93" t="s">
        <v>1035</v>
      </c>
      <c r="S309" s="80">
        <f t="shared" si="17"/>
        <v>2500</v>
      </c>
      <c r="T309" s="81">
        <v>3000</v>
      </c>
      <c r="U309" s="82" t="s">
        <v>1042</v>
      </c>
      <c r="V309" s="185">
        <f>T309/95</f>
        <v>31.578947368421051</v>
      </c>
      <c r="W309" s="83"/>
      <c r="X309" s="84">
        <f t="shared" si="18"/>
        <v>0</v>
      </c>
      <c r="Y309" s="85">
        <f t="shared" si="19"/>
        <v>0</v>
      </c>
      <c r="Z309" s="59"/>
      <c r="AA309" s="86"/>
      <c r="AB309" s="87"/>
      <c r="AC309" s="88"/>
      <c r="AD309" s="89"/>
    </row>
    <row r="310" spans="1:30" ht="15.75" customHeight="1" x14ac:dyDescent="0.2">
      <c r="A310" s="64" t="s">
        <v>117</v>
      </c>
      <c r="B310" s="65" t="s">
        <v>118</v>
      </c>
      <c r="C310" s="66" t="s">
        <v>119</v>
      </c>
      <c r="D310" s="67" t="s">
        <v>188</v>
      </c>
      <c r="E310" s="68" t="s">
        <v>232</v>
      </c>
      <c r="F310" s="69"/>
      <c r="G310" s="70" t="s">
        <v>252</v>
      </c>
      <c r="H310" s="71" t="s">
        <v>255</v>
      </c>
      <c r="I310" s="68" t="s">
        <v>136</v>
      </c>
      <c r="J310" s="72">
        <v>2014</v>
      </c>
      <c r="K310" s="73">
        <v>0.75</v>
      </c>
      <c r="L310" s="74">
        <v>1</v>
      </c>
      <c r="M310" s="75" t="s">
        <v>520</v>
      </c>
      <c r="N310" s="76"/>
      <c r="O310" s="77"/>
      <c r="P310" s="78" t="s">
        <v>698</v>
      </c>
      <c r="Q310" s="79" t="s">
        <v>706</v>
      </c>
      <c r="R310" s="93" t="s">
        <v>1034</v>
      </c>
      <c r="S310" s="80">
        <f t="shared" si="17"/>
        <v>3400</v>
      </c>
      <c r="T310" s="81">
        <v>3400</v>
      </c>
      <c r="U310" s="82">
        <v>95</v>
      </c>
      <c r="V310" s="185">
        <f>T310/U310</f>
        <v>35.789473684210527</v>
      </c>
      <c r="W310" s="83"/>
      <c r="X310" s="84">
        <f t="shared" si="18"/>
        <v>0</v>
      </c>
      <c r="Y310" s="85">
        <f t="shared" si="19"/>
        <v>0</v>
      </c>
      <c r="Z310" s="59"/>
      <c r="AA310" s="86"/>
      <c r="AB310" s="87"/>
      <c r="AC310" s="88"/>
      <c r="AD310" s="89"/>
    </row>
    <row r="311" spans="1:30" ht="15.75" customHeight="1" x14ac:dyDescent="0.2">
      <c r="A311" s="64" t="s">
        <v>117</v>
      </c>
      <c r="B311" s="65" t="s">
        <v>137</v>
      </c>
      <c r="C311" s="66" t="s">
        <v>119</v>
      </c>
      <c r="D311" s="67" t="s">
        <v>188</v>
      </c>
      <c r="E311" s="68" t="s">
        <v>232</v>
      </c>
      <c r="F311" s="69"/>
      <c r="G311" s="70" t="s">
        <v>236</v>
      </c>
      <c r="H311" s="71" t="s">
        <v>234</v>
      </c>
      <c r="I311" s="68" t="s">
        <v>235</v>
      </c>
      <c r="J311" s="72">
        <v>2014</v>
      </c>
      <c r="K311" s="73">
        <v>0.75</v>
      </c>
      <c r="L311" s="74">
        <v>2</v>
      </c>
      <c r="M311" s="75" t="s">
        <v>520</v>
      </c>
      <c r="N311" s="76"/>
      <c r="O311" s="77"/>
      <c r="P311" s="78" t="s">
        <v>673</v>
      </c>
      <c r="Q311" s="79" t="s">
        <v>676</v>
      </c>
      <c r="R311" s="93" t="s">
        <v>1035</v>
      </c>
      <c r="S311" s="80">
        <f t="shared" si="17"/>
        <v>3000</v>
      </c>
      <c r="T311" s="81">
        <v>3600</v>
      </c>
      <c r="U311" s="82">
        <v>97</v>
      </c>
      <c r="V311" s="185">
        <f>T311/U311</f>
        <v>37.113402061855673</v>
      </c>
      <c r="W311" s="83"/>
      <c r="X311" s="84">
        <f t="shared" si="18"/>
        <v>0</v>
      </c>
      <c r="Y311" s="85">
        <f t="shared" si="19"/>
        <v>0</v>
      </c>
      <c r="Z311" s="59"/>
      <c r="AA311" s="86"/>
      <c r="AB311" s="87"/>
      <c r="AC311" s="88"/>
      <c r="AD311" s="89"/>
    </row>
    <row r="312" spans="1:30" ht="15.75" customHeight="1" x14ac:dyDescent="0.2">
      <c r="A312" s="64" t="s">
        <v>117</v>
      </c>
      <c r="B312" s="65" t="s">
        <v>137</v>
      </c>
      <c r="C312" s="66" t="s">
        <v>119</v>
      </c>
      <c r="D312" s="67" t="s">
        <v>188</v>
      </c>
      <c r="E312" s="68" t="s">
        <v>232</v>
      </c>
      <c r="F312" s="69"/>
      <c r="G312" s="70" t="s">
        <v>233</v>
      </c>
      <c r="H312" s="71" t="s">
        <v>234</v>
      </c>
      <c r="I312" s="68" t="s">
        <v>235</v>
      </c>
      <c r="J312" s="72">
        <v>2008</v>
      </c>
      <c r="K312" s="73">
        <v>0.75</v>
      </c>
      <c r="L312" s="74">
        <v>1</v>
      </c>
      <c r="M312" s="75" t="s">
        <v>520</v>
      </c>
      <c r="N312" s="76"/>
      <c r="O312" s="77"/>
      <c r="P312" s="78" t="s">
        <v>632</v>
      </c>
      <c r="Q312" s="79" t="s">
        <v>675</v>
      </c>
      <c r="R312" s="93" t="s">
        <v>1034</v>
      </c>
      <c r="S312" s="80">
        <f t="shared" si="17"/>
        <v>3600</v>
      </c>
      <c r="T312" s="81">
        <v>3600</v>
      </c>
      <c r="U312" s="82">
        <v>96</v>
      </c>
      <c r="V312" s="185">
        <f>T312/U312</f>
        <v>37.5</v>
      </c>
      <c r="W312" s="83"/>
      <c r="X312" s="84">
        <f t="shared" si="18"/>
        <v>0</v>
      </c>
      <c r="Y312" s="85">
        <f t="shared" si="19"/>
        <v>0</v>
      </c>
      <c r="Z312" s="59"/>
      <c r="AA312" s="86"/>
      <c r="AB312" s="87"/>
      <c r="AC312" s="88"/>
      <c r="AD312" s="89"/>
    </row>
    <row r="313" spans="1:30" ht="15.75" customHeight="1" x14ac:dyDescent="0.2">
      <c r="A313" s="64" t="s">
        <v>117</v>
      </c>
      <c r="B313" s="65" t="s">
        <v>118</v>
      </c>
      <c r="C313" s="66" t="s">
        <v>119</v>
      </c>
      <c r="D313" s="67" t="s">
        <v>188</v>
      </c>
      <c r="E313" s="68" t="s">
        <v>42</v>
      </c>
      <c r="F313" s="69" t="s">
        <v>205</v>
      </c>
      <c r="G313" s="70" t="s">
        <v>206</v>
      </c>
      <c r="H313" s="71" t="s">
        <v>207</v>
      </c>
      <c r="I313" s="68" t="s">
        <v>129</v>
      </c>
      <c r="J313" s="72">
        <v>2018</v>
      </c>
      <c r="K313" s="73">
        <v>0.75</v>
      </c>
      <c r="L313" s="74">
        <v>1</v>
      </c>
      <c r="M313" s="75" t="s">
        <v>520</v>
      </c>
      <c r="N313" s="76"/>
      <c r="O313" s="77"/>
      <c r="P313" s="78" t="s">
        <v>647</v>
      </c>
      <c r="Q313" s="79" t="s">
        <v>648</v>
      </c>
      <c r="R313" s="93" t="s">
        <v>1035</v>
      </c>
      <c r="S313" s="80">
        <f t="shared" si="17"/>
        <v>3166.666666666667</v>
      </c>
      <c r="T313" s="81">
        <v>3800</v>
      </c>
      <c r="U313" s="82" t="s">
        <v>1041</v>
      </c>
      <c r="V313" s="185">
        <f>T313/97</f>
        <v>39.175257731958766</v>
      </c>
      <c r="W313" s="83"/>
      <c r="X313" s="84">
        <f t="shared" si="18"/>
        <v>0</v>
      </c>
      <c r="Y313" s="85">
        <f t="shared" si="19"/>
        <v>0</v>
      </c>
      <c r="Z313" s="59"/>
      <c r="AA313" s="86"/>
      <c r="AB313" s="87"/>
      <c r="AC313" s="88"/>
      <c r="AD313" s="89"/>
    </row>
    <row r="314" spans="1:30" ht="15.75" customHeight="1" x14ac:dyDescent="0.2">
      <c r="A314" s="64" t="s">
        <v>117</v>
      </c>
      <c r="B314" s="65" t="s">
        <v>118</v>
      </c>
      <c r="C314" s="66" t="s">
        <v>119</v>
      </c>
      <c r="D314" s="67" t="s">
        <v>188</v>
      </c>
      <c r="E314" s="68" t="s">
        <v>232</v>
      </c>
      <c r="F314" s="69"/>
      <c r="G314" s="70" t="s">
        <v>252</v>
      </c>
      <c r="H314" s="71" t="s">
        <v>253</v>
      </c>
      <c r="I314" s="68" t="s">
        <v>136</v>
      </c>
      <c r="J314" s="72">
        <v>2012</v>
      </c>
      <c r="K314" s="73">
        <v>0.75</v>
      </c>
      <c r="L314" s="74">
        <v>1</v>
      </c>
      <c r="M314" s="75" t="s">
        <v>520</v>
      </c>
      <c r="N314" s="76"/>
      <c r="O314" s="77"/>
      <c r="P314" s="78" t="s">
        <v>698</v>
      </c>
      <c r="Q314" s="79" t="s">
        <v>700</v>
      </c>
      <c r="R314" s="93" t="s">
        <v>1034</v>
      </c>
      <c r="S314" s="80">
        <f t="shared" si="17"/>
        <v>3850</v>
      </c>
      <c r="T314" s="81">
        <v>3850</v>
      </c>
      <c r="U314" s="82">
        <v>95</v>
      </c>
      <c r="V314" s="185">
        <f>T314/U314</f>
        <v>40.526315789473685</v>
      </c>
      <c r="W314" s="83"/>
      <c r="X314" s="84">
        <f t="shared" si="18"/>
        <v>0</v>
      </c>
      <c r="Y314" s="85">
        <f t="shared" si="19"/>
        <v>0</v>
      </c>
      <c r="Z314" s="59"/>
      <c r="AA314" s="86"/>
      <c r="AB314" s="87"/>
      <c r="AC314" s="88"/>
      <c r="AD314" s="89"/>
    </row>
    <row r="315" spans="1:30" ht="15.75" customHeight="1" x14ac:dyDescent="0.2">
      <c r="A315" s="64" t="s">
        <v>117</v>
      </c>
      <c r="B315" s="65" t="s">
        <v>118</v>
      </c>
      <c r="C315" s="66" t="s">
        <v>119</v>
      </c>
      <c r="D315" s="67" t="s">
        <v>188</v>
      </c>
      <c r="E315" s="68" t="s">
        <v>232</v>
      </c>
      <c r="F315" s="69"/>
      <c r="G315" s="70" t="s">
        <v>243</v>
      </c>
      <c r="H315" s="71" t="s">
        <v>244</v>
      </c>
      <c r="I315" s="68" t="s">
        <v>136</v>
      </c>
      <c r="J315" s="72">
        <v>2001</v>
      </c>
      <c r="K315" s="73">
        <v>0.75</v>
      </c>
      <c r="L315" s="74">
        <v>1</v>
      </c>
      <c r="M315" s="75">
        <v>-0.5</v>
      </c>
      <c r="N315" s="76" t="s">
        <v>528</v>
      </c>
      <c r="O315" s="77" t="s">
        <v>529</v>
      </c>
      <c r="P315" s="78" t="s">
        <v>685</v>
      </c>
      <c r="Q315" s="79" t="s">
        <v>686</v>
      </c>
      <c r="R315" s="93" t="s">
        <v>1034</v>
      </c>
      <c r="S315" s="80">
        <f t="shared" si="17"/>
        <v>3900</v>
      </c>
      <c r="T315" s="81">
        <v>3900</v>
      </c>
      <c r="U315" s="82">
        <v>95</v>
      </c>
      <c r="V315" s="185">
        <f>T315/U315</f>
        <v>41.05263157894737</v>
      </c>
      <c r="W315" s="83"/>
      <c r="X315" s="84">
        <f t="shared" si="18"/>
        <v>0</v>
      </c>
      <c r="Y315" s="85">
        <f t="shared" si="19"/>
        <v>0</v>
      </c>
      <c r="Z315" s="59"/>
      <c r="AA315" s="86"/>
      <c r="AB315" s="87"/>
      <c r="AC315" s="88"/>
      <c r="AD315" s="89"/>
    </row>
    <row r="316" spans="1:30" ht="15.75" customHeight="1" x14ac:dyDescent="0.2">
      <c r="A316" s="64" t="s">
        <v>117</v>
      </c>
      <c r="B316" s="65" t="s">
        <v>137</v>
      </c>
      <c r="C316" s="66" t="s">
        <v>119</v>
      </c>
      <c r="D316" s="67" t="s">
        <v>188</v>
      </c>
      <c r="E316" s="68" t="s">
        <v>232</v>
      </c>
      <c r="F316" s="69"/>
      <c r="G316" s="70" t="s">
        <v>239</v>
      </c>
      <c r="H316" s="71" t="s">
        <v>240</v>
      </c>
      <c r="I316" s="68" t="s">
        <v>235</v>
      </c>
      <c r="J316" s="72">
        <v>2010</v>
      </c>
      <c r="K316" s="73">
        <v>0.75</v>
      </c>
      <c r="L316" s="74">
        <v>2</v>
      </c>
      <c r="M316" s="75" t="s">
        <v>520</v>
      </c>
      <c r="N316" s="76"/>
      <c r="O316" s="77"/>
      <c r="P316" s="78" t="s">
        <v>673</v>
      </c>
      <c r="Q316" s="79" t="s">
        <v>682</v>
      </c>
      <c r="R316" s="93" t="s">
        <v>1034</v>
      </c>
      <c r="S316" s="80">
        <f t="shared" si="17"/>
        <v>4200</v>
      </c>
      <c r="T316" s="81">
        <v>4200</v>
      </c>
      <c r="U316" s="82">
        <v>97</v>
      </c>
      <c r="V316" s="185">
        <f>T316/U316</f>
        <v>43.298969072164951</v>
      </c>
      <c r="W316" s="83"/>
      <c r="X316" s="84">
        <f t="shared" si="18"/>
        <v>0</v>
      </c>
      <c r="Y316" s="85">
        <f t="shared" si="19"/>
        <v>0</v>
      </c>
      <c r="Z316" s="59"/>
      <c r="AA316" s="86"/>
      <c r="AB316" s="87"/>
      <c r="AC316" s="88"/>
      <c r="AD316" s="89"/>
    </row>
    <row r="317" spans="1:30" ht="15.75" customHeight="1" x14ac:dyDescent="0.2">
      <c r="A317" s="64" t="s">
        <v>117</v>
      </c>
      <c r="B317" s="65" t="s">
        <v>118</v>
      </c>
      <c r="C317" s="66" t="s">
        <v>119</v>
      </c>
      <c r="D317" s="67" t="s">
        <v>188</v>
      </c>
      <c r="E317" s="68" t="s">
        <v>232</v>
      </c>
      <c r="F317" s="69"/>
      <c r="G317" s="70" t="s">
        <v>252</v>
      </c>
      <c r="H317" s="71" t="s">
        <v>253</v>
      </c>
      <c r="I317" s="68" t="s">
        <v>136</v>
      </c>
      <c r="J317" s="72">
        <v>2008</v>
      </c>
      <c r="K317" s="73">
        <v>0.75</v>
      </c>
      <c r="L317" s="74">
        <v>1</v>
      </c>
      <c r="M317" s="75" t="s">
        <v>520</v>
      </c>
      <c r="N317" s="76"/>
      <c r="O317" s="77"/>
      <c r="P317" s="78" t="s">
        <v>698</v>
      </c>
      <c r="Q317" s="79" t="s">
        <v>699</v>
      </c>
      <c r="R317" s="93" t="s">
        <v>1034</v>
      </c>
      <c r="S317" s="80">
        <f t="shared" si="17"/>
        <v>4200</v>
      </c>
      <c r="T317" s="81">
        <v>4200</v>
      </c>
      <c r="U317" s="82">
        <v>95</v>
      </c>
      <c r="V317" s="185">
        <f>T317/U317</f>
        <v>44.210526315789473</v>
      </c>
      <c r="W317" s="83"/>
      <c r="X317" s="84">
        <f t="shared" si="18"/>
        <v>0</v>
      </c>
      <c r="Y317" s="85">
        <f t="shared" si="19"/>
        <v>0</v>
      </c>
      <c r="Z317" s="59"/>
      <c r="AA317" s="86"/>
      <c r="AB317" s="87"/>
      <c r="AC317" s="88"/>
      <c r="AD317" s="89"/>
    </row>
    <row r="318" spans="1:30" ht="15.75" customHeight="1" x14ac:dyDescent="0.2">
      <c r="A318" s="64" t="s">
        <v>117</v>
      </c>
      <c r="B318" s="65" t="s">
        <v>118</v>
      </c>
      <c r="C318" s="66" t="s">
        <v>119</v>
      </c>
      <c r="D318" s="67" t="s">
        <v>188</v>
      </c>
      <c r="E318" s="68" t="s">
        <v>232</v>
      </c>
      <c r="F318" s="69"/>
      <c r="G318" s="70" t="s">
        <v>252</v>
      </c>
      <c r="H318" s="71" t="s">
        <v>255</v>
      </c>
      <c r="I318" s="68" t="s">
        <v>136</v>
      </c>
      <c r="J318" s="72">
        <v>2003</v>
      </c>
      <c r="K318" s="73">
        <v>0.75</v>
      </c>
      <c r="L318" s="74">
        <v>1</v>
      </c>
      <c r="M318" s="75" t="s">
        <v>520</v>
      </c>
      <c r="N318" s="76"/>
      <c r="O318" s="77"/>
      <c r="P318" s="78" t="s">
        <v>703</v>
      </c>
      <c r="Q318" s="79" t="s">
        <v>704</v>
      </c>
      <c r="R318" s="93" t="s">
        <v>1035</v>
      </c>
      <c r="S318" s="80">
        <f t="shared" si="17"/>
        <v>3666.666666666667</v>
      </c>
      <c r="T318" s="81">
        <v>4400</v>
      </c>
      <c r="U318" s="82">
        <v>95</v>
      </c>
      <c r="V318" s="185">
        <f>T318/U318</f>
        <v>46.315789473684212</v>
      </c>
      <c r="W318" s="83"/>
      <c r="X318" s="84">
        <f t="shared" si="18"/>
        <v>0</v>
      </c>
      <c r="Y318" s="85">
        <f t="shared" si="19"/>
        <v>0</v>
      </c>
      <c r="Z318" s="59"/>
      <c r="AA318" s="86"/>
      <c r="AB318" s="87"/>
      <c r="AC318" s="88"/>
      <c r="AD318" s="89"/>
    </row>
    <row r="319" spans="1:30" ht="15.75" customHeight="1" x14ac:dyDescent="0.2">
      <c r="A319" s="64" t="s">
        <v>117</v>
      </c>
      <c r="B319" s="65" t="s">
        <v>118</v>
      </c>
      <c r="C319" s="66" t="s">
        <v>119</v>
      </c>
      <c r="D319" s="67" t="s">
        <v>188</v>
      </c>
      <c r="E319" s="68" t="s">
        <v>232</v>
      </c>
      <c r="F319" s="69"/>
      <c r="G319" s="70" t="s">
        <v>252</v>
      </c>
      <c r="H319" s="71" t="s">
        <v>255</v>
      </c>
      <c r="I319" s="68" t="s">
        <v>136</v>
      </c>
      <c r="J319" s="72">
        <v>2005</v>
      </c>
      <c r="K319" s="73">
        <v>0.75</v>
      </c>
      <c r="L319" s="74">
        <v>1</v>
      </c>
      <c r="M319" s="75" t="s">
        <v>520</v>
      </c>
      <c r="N319" s="76"/>
      <c r="O319" s="77"/>
      <c r="P319" s="78" t="s">
        <v>703</v>
      </c>
      <c r="Q319" s="79" t="s">
        <v>705</v>
      </c>
      <c r="R319" s="93" t="s">
        <v>1035</v>
      </c>
      <c r="S319" s="80">
        <f t="shared" si="17"/>
        <v>4333.3333333333339</v>
      </c>
      <c r="T319" s="81">
        <v>5200</v>
      </c>
      <c r="U319" s="82" t="s">
        <v>1044</v>
      </c>
      <c r="V319" s="185">
        <f>T319/96</f>
        <v>54.166666666666664</v>
      </c>
      <c r="W319" s="83"/>
      <c r="X319" s="84">
        <f t="shared" si="18"/>
        <v>0</v>
      </c>
      <c r="Y319" s="85">
        <f t="shared" si="19"/>
        <v>0</v>
      </c>
      <c r="Z319" s="59"/>
      <c r="AA319" s="86"/>
      <c r="AB319" s="87"/>
      <c r="AC319" s="88"/>
      <c r="AD319" s="89"/>
    </row>
    <row r="320" spans="1:30" ht="15.75" customHeight="1" x14ac:dyDescent="0.2">
      <c r="A320" s="64" t="s">
        <v>117</v>
      </c>
      <c r="B320" s="65" t="s">
        <v>118</v>
      </c>
      <c r="C320" s="66" t="s">
        <v>119</v>
      </c>
      <c r="D320" s="67" t="s">
        <v>188</v>
      </c>
      <c r="E320" s="68" t="s">
        <v>232</v>
      </c>
      <c r="F320" s="69"/>
      <c r="G320" s="70" t="s">
        <v>252</v>
      </c>
      <c r="H320" s="71" t="s">
        <v>254</v>
      </c>
      <c r="I320" s="68" t="s">
        <v>136</v>
      </c>
      <c r="J320" s="72">
        <v>2007</v>
      </c>
      <c r="K320" s="73">
        <v>0.75</v>
      </c>
      <c r="L320" s="74">
        <v>3</v>
      </c>
      <c r="M320" s="75" t="s">
        <v>520</v>
      </c>
      <c r="N320" s="76"/>
      <c r="O320" s="77"/>
      <c r="P320" s="78" t="s">
        <v>647</v>
      </c>
      <c r="Q320" s="79" t="s">
        <v>701</v>
      </c>
      <c r="R320" s="93" t="s">
        <v>1035</v>
      </c>
      <c r="S320" s="80">
        <f t="shared" si="17"/>
        <v>5166.666666666667</v>
      </c>
      <c r="T320" s="81">
        <v>6200</v>
      </c>
      <c r="U320" s="82">
        <v>96</v>
      </c>
      <c r="V320" s="185">
        <f>T320/U320</f>
        <v>64.583333333333329</v>
      </c>
      <c r="W320" s="83"/>
      <c r="X320" s="84">
        <f t="shared" si="18"/>
        <v>0</v>
      </c>
      <c r="Y320" s="85">
        <f t="shared" si="19"/>
        <v>0</v>
      </c>
      <c r="Z320" s="59"/>
      <c r="AA320" s="86"/>
      <c r="AB320" s="87"/>
      <c r="AC320" s="88"/>
      <c r="AD320" s="89"/>
    </row>
    <row r="321" spans="1:30" ht="15.75" customHeight="1" x14ac:dyDescent="0.2">
      <c r="A321" s="64" t="s">
        <v>117</v>
      </c>
      <c r="B321" s="65" t="s">
        <v>118</v>
      </c>
      <c r="C321" s="66" t="s">
        <v>119</v>
      </c>
      <c r="D321" s="67" t="s">
        <v>188</v>
      </c>
      <c r="E321" s="68" t="s">
        <v>232</v>
      </c>
      <c r="F321" s="69"/>
      <c r="G321" s="70" t="s">
        <v>256</v>
      </c>
      <c r="H321" s="71" t="s">
        <v>257</v>
      </c>
      <c r="I321" s="68" t="s">
        <v>136</v>
      </c>
      <c r="J321" s="72">
        <v>2016</v>
      </c>
      <c r="K321" s="73">
        <v>0.75</v>
      </c>
      <c r="L321" s="74">
        <v>1</v>
      </c>
      <c r="M321" s="75" t="s">
        <v>520</v>
      </c>
      <c r="N321" s="76"/>
      <c r="O321" s="77"/>
      <c r="P321" s="78" t="s">
        <v>673</v>
      </c>
      <c r="Q321" s="79" t="s">
        <v>707</v>
      </c>
      <c r="R321" s="93" t="s">
        <v>1034</v>
      </c>
      <c r="S321" s="80">
        <f t="shared" si="17"/>
        <v>6500</v>
      </c>
      <c r="T321" s="81">
        <v>6500</v>
      </c>
      <c r="U321" s="82" t="s">
        <v>1043</v>
      </c>
      <c r="V321" s="185">
        <f>T321/96</f>
        <v>67.708333333333329</v>
      </c>
      <c r="W321" s="83"/>
      <c r="X321" s="84">
        <f t="shared" si="18"/>
        <v>0</v>
      </c>
      <c r="Y321" s="85">
        <f t="shared" si="19"/>
        <v>0</v>
      </c>
      <c r="Z321" s="59"/>
      <c r="AA321" s="86"/>
      <c r="AB321" s="87"/>
      <c r="AC321" s="88"/>
      <c r="AD321" s="89"/>
    </row>
    <row r="322" spans="1:30" ht="15.75" customHeight="1" thickBot="1" x14ac:dyDescent="0.25">
      <c r="A322" s="158" t="s">
        <v>117</v>
      </c>
      <c r="B322" s="159" t="s">
        <v>137</v>
      </c>
      <c r="C322" s="160" t="s">
        <v>119</v>
      </c>
      <c r="D322" s="161" t="s">
        <v>188</v>
      </c>
      <c r="E322" s="162" t="s">
        <v>232</v>
      </c>
      <c r="F322" s="163"/>
      <c r="G322" s="164" t="s">
        <v>252</v>
      </c>
      <c r="H322" s="165" t="s">
        <v>240</v>
      </c>
      <c r="I322" s="162" t="s">
        <v>235</v>
      </c>
      <c r="J322" s="166">
        <v>2000</v>
      </c>
      <c r="K322" s="167">
        <v>0.75</v>
      </c>
      <c r="L322" s="168">
        <v>1</v>
      </c>
      <c r="M322" s="169">
        <v>-1</v>
      </c>
      <c r="N322" s="170"/>
      <c r="O322" s="171"/>
      <c r="P322" s="172" t="s">
        <v>647</v>
      </c>
      <c r="Q322" s="173" t="s">
        <v>702</v>
      </c>
      <c r="R322" s="179" t="s">
        <v>1035</v>
      </c>
      <c r="S322" s="174">
        <f t="shared" si="17"/>
        <v>7666.666666666667</v>
      </c>
      <c r="T322" s="180">
        <v>9200</v>
      </c>
      <c r="U322" s="181">
        <v>95</v>
      </c>
      <c r="V322" s="188">
        <f>T322/U322</f>
        <v>96.84210526315789</v>
      </c>
      <c r="W322" s="182"/>
      <c r="X322" s="183">
        <f t="shared" si="18"/>
        <v>0</v>
      </c>
      <c r="Y322" s="184">
        <f t="shared" si="19"/>
        <v>0</v>
      </c>
      <c r="Z322" s="59"/>
      <c r="AA322" s="86"/>
      <c r="AB322" s="87"/>
      <c r="AC322" s="88"/>
      <c r="AD322" s="89"/>
    </row>
  </sheetData>
  <autoFilter ref="A14:Y322" xr:uid="{00000000-0009-0000-0000-000000000000}"/>
  <mergeCells count="34">
    <mergeCell ref="D6:G9"/>
    <mergeCell ref="D5:G5"/>
    <mergeCell ref="D4:G4"/>
    <mergeCell ref="J2:O2"/>
    <mergeCell ref="J9:K9"/>
    <mergeCell ref="L9:M9"/>
    <mergeCell ref="N9:O9"/>
    <mergeCell ref="W2:Y2"/>
    <mergeCell ref="J3:O3"/>
    <mergeCell ref="J4:O4"/>
    <mergeCell ref="J5:O5"/>
    <mergeCell ref="J8:K8"/>
    <mergeCell ref="L8:M8"/>
    <mergeCell ref="N8:O8"/>
    <mergeCell ref="W8:X8"/>
    <mergeCell ref="H6:O6"/>
    <mergeCell ref="T4:V4"/>
    <mergeCell ref="T5:V5"/>
    <mergeCell ref="T6:V6"/>
    <mergeCell ref="W9:X9"/>
    <mergeCell ref="J10:K10"/>
    <mergeCell ref="L10:M10"/>
    <mergeCell ref="N10:O10"/>
    <mergeCell ref="W10:X10"/>
    <mergeCell ref="J11:K11"/>
    <mergeCell ref="L11:M11"/>
    <mergeCell ref="N11:O11"/>
    <mergeCell ref="W11:X11"/>
    <mergeCell ref="W13:Y13"/>
    <mergeCell ref="A13:C13"/>
    <mergeCell ref="D13:F13"/>
    <mergeCell ref="G13:L13"/>
    <mergeCell ref="M13:O13"/>
    <mergeCell ref="P13:T13"/>
  </mergeCells>
  <conditionalFormatting sqref="R15:R1048576">
    <cfRule type="containsText" dxfId="1" priority="3" operator="containsText" text="U">
      <formula>NOT(ISERROR(SEARCH("U",R15)))</formula>
    </cfRule>
    <cfRule type="cellIs" dxfId="0" priority="4" operator="equal">
      <formula>"D"</formula>
    </cfRule>
  </conditionalFormatting>
  <dataValidations count="10">
    <dataValidation type="whole" allowBlank="1" showInputMessage="1" showErrorMessage="1" sqref="AA1:AB12 AA15:AB322" xr:uid="{00000000-0002-0000-0000-000000000000}">
      <formula1>-500</formula1>
      <formula2>500</formula2>
    </dataValidation>
    <dataValidation type="list" allowBlank="1" showInputMessage="1" showErrorMessage="1" sqref="AC1:AC12 AC15:AC322" xr:uid="{00000000-0002-0000-0000-000001000000}">
      <formula1>"VERKAUFT,ALTE PREISLISTE,FEHLBESTAND,ZUSTAND,BRUCH"</formula1>
      <formula2>0</formula2>
    </dataValidation>
    <dataValidation type="list" allowBlank="1" showInputMessage="1" showErrorMessage="1" sqref="B263:B322 B15:B261" xr:uid="{3A00B107-FB78-DE43-9128-C81E752D9E41}">
      <formula1>"rot,weiß,rose"</formula1>
    </dataValidation>
    <dataValidation type="list" allowBlank="1" showInputMessage="1" showErrorMessage="1" sqref="A15:A111 A117:A173 A263:A322 A178:A261" xr:uid="{FE8CB8B7-EBBC-704C-9E4A-B479B1B18743}">
      <formula1>"Wein,Schaumwein,Fortfied,Spirituose,Zubehör"</formula1>
    </dataValidation>
    <dataValidation type="list" allowBlank="1" showInputMessage="1" showErrorMessage="1" sqref="C15:C111 C117:C173 C263:C322 C178:C261" xr:uid="{1BE31BEA-3195-6345-B2B0-4755F107B14C}">
      <formula1>"trocken,süß,halbtrocken,n.a."</formula1>
    </dataValidation>
    <dataValidation type="list" allowBlank="1" showInputMessage="1" showErrorMessage="1" sqref="A112:A116 A174:A177 A262" xr:uid="{33EDD48C-D399-464A-A848-5896AA228F2C}">
      <formula1>"Wein,Schaumwein,Fortified,Spirituose"</formula1>
    </dataValidation>
    <dataValidation type="list" allowBlank="1" showInputMessage="1" showErrorMessage="1" sqref="D112:D116 D174:D177 D262" xr:uid="{D93A55BB-F403-A347-91CE-99412C6A5B47}">
      <formula1>"Argentinien,Australien,Chile,Deutschland,Frankreich,Italien,Libanon,Österreich,Neuseeland,Portugal,Rumänien,Schweiz,Spanien,Südafrika,Tschechien,Tunesien,Ungarn,USA,not listed"</formula1>
    </dataValidation>
    <dataValidation type="list" allowBlank="1" showInputMessage="1" showErrorMessage="1" sqref="C112:C116 C174:C177 C262" xr:uid="{3DE41F2E-D3A3-9440-A34E-2C46759E1DAB}">
      <formula1>"trocken, halbtrocken, süß, n.a."</formula1>
    </dataValidation>
    <dataValidation type="list" allowBlank="1" showInputMessage="1" showErrorMessage="1" sqref="B262" xr:uid="{6472D0EB-6871-5D48-A444-905AF8D9DE4C}">
      <formula1>"weiß, rot, rosé, n.a."</formula1>
    </dataValidation>
    <dataValidation type="whole" allowBlank="1" showInputMessage="1" showErrorMessage="1" sqref="L15:L322" xr:uid="{00000000-0002-0000-0000-000002000000}">
      <formula1>0</formula1>
      <formula2>1000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55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93BC-8954-5140-8AE7-D0C2381E8DD0}">
  <sheetPr>
    <tabColor theme="9"/>
  </sheetPr>
  <dimension ref="A1:O19"/>
  <sheetViews>
    <sheetView workbookViewId="0">
      <selection activeCell="E9" sqref="E9"/>
    </sheetView>
  </sheetViews>
  <sheetFormatPr baseColWidth="10" defaultColWidth="11" defaultRowHeight="16" x14ac:dyDescent="0.2"/>
  <cols>
    <col min="1" max="1" width="13.83203125" customWidth="1"/>
    <col min="2" max="2" width="19.33203125" customWidth="1"/>
    <col min="3" max="3" width="12.83203125" bestFit="1" customWidth="1"/>
    <col min="4" max="4" width="11.5" customWidth="1"/>
    <col min="5" max="5" width="23.5" customWidth="1"/>
    <col min="6" max="6" width="31.6640625" bestFit="1" customWidth="1"/>
    <col min="10" max="10" width="17.1640625" customWidth="1"/>
    <col min="11" max="11" width="8" customWidth="1"/>
    <col min="12" max="12" width="8.1640625" customWidth="1"/>
    <col min="13" max="13" width="7.83203125" customWidth="1"/>
    <col min="14" max="15" width="10.83203125" customWidth="1"/>
    <col min="16" max="16384" width="11" style="103"/>
  </cols>
  <sheetData>
    <row r="1" spans="1:15" ht="17" thickBo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s="104" customFormat="1" ht="34.5" customHeight="1" x14ac:dyDescent="0.2">
      <c r="D2" s="280" t="s">
        <v>48</v>
      </c>
      <c r="E2" s="281"/>
      <c r="F2" s="105" t="s">
        <v>1</v>
      </c>
      <c r="G2" s="282"/>
      <c r="H2" s="283"/>
      <c r="I2" s="284"/>
      <c r="J2" s="106"/>
      <c r="K2" s="263" t="s">
        <v>2</v>
      </c>
      <c r="L2" s="264"/>
      <c r="M2" s="264"/>
      <c r="N2" s="264"/>
      <c r="O2" s="265"/>
    </row>
    <row r="3" spans="1:15" s="104" customFormat="1" ht="28.5" customHeight="1" thickBot="1" x14ac:dyDescent="0.25">
      <c r="D3" s="266" t="s">
        <v>49</v>
      </c>
      <c r="E3" s="267"/>
      <c r="F3" s="107" t="s">
        <v>3</v>
      </c>
      <c r="G3" s="268"/>
      <c r="H3" s="269"/>
      <c r="I3" s="270"/>
      <c r="J3" s="106"/>
      <c r="K3" s="108" t="s">
        <v>50</v>
      </c>
      <c r="L3" s="109" t="s">
        <v>51</v>
      </c>
      <c r="M3" s="110" t="s">
        <v>62</v>
      </c>
      <c r="N3" s="111" t="s">
        <v>5</v>
      </c>
      <c r="O3" s="112" t="s">
        <v>6</v>
      </c>
    </row>
    <row r="4" spans="1:15" s="104" customFormat="1" ht="32.25" customHeight="1" x14ac:dyDescent="0.2">
      <c r="A4" s="290" t="s">
        <v>52</v>
      </c>
      <c r="B4" s="290"/>
      <c r="C4" s="290"/>
      <c r="D4" s="291" t="s">
        <v>53</v>
      </c>
      <c r="E4" s="267"/>
      <c r="F4" s="113" t="s">
        <v>7</v>
      </c>
      <c r="G4" s="268"/>
      <c r="H4" s="269"/>
      <c r="I4" s="270"/>
      <c r="J4" s="106"/>
      <c r="K4" s="259">
        <f>SUM(K9:K3493)</f>
        <v>0</v>
      </c>
      <c r="L4" s="261">
        <f>SUM(L9:L3493)</f>
        <v>0</v>
      </c>
      <c r="M4" s="253">
        <f>SUM(M9:M3493)</f>
        <v>0</v>
      </c>
      <c r="N4" s="255">
        <f>SUM(N9:N3493)</f>
        <v>0</v>
      </c>
      <c r="O4" s="257">
        <f>SUM(O9:O3493)</f>
        <v>0</v>
      </c>
    </row>
    <row r="5" spans="1:15" s="104" customFormat="1" ht="16.5" customHeight="1" thickBot="1" x14ac:dyDescent="0.25">
      <c r="A5" s="285" t="s">
        <v>101</v>
      </c>
      <c r="B5" s="286"/>
      <c r="D5" s="266" t="s">
        <v>54</v>
      </c>
      <c r="E5" s="267"/>
      <c r="F5" s="114" t="s">
        <v>8</v>
      </c>
      <c r="G5" s="287"/>
      <c r="H5" s="288"/>
      <c r="I5" s="289"/>
      <c r="J5" s="106"/>
      <c r="K5" s="260"/>
      <c r="L5" s="262"/>
      <c r="M5" s="254"/>
      <c r="N5" s="256"/>
      <c r="O5" s="258"/>
    </row>
    <row r="6" spans="1:15" s="104" customFormat="1" ht="50" thickBot="1" x14ac:dyDescent="0.25">
      <c r="D6" s="115"/>
      <c r="E6" s="115"/>
      <c r="F6" s="116"/>
      <c r="G6" s="117"/>
      <c r="H6" s="118"/>
      <c r="I6" s="118"/>
      <c r="J6" s="106"/>
      <c r="K6" s="119"/>
      <c r="L6" s="119"/>
      <c r="M6" s="119"/>
      <c r="N6" s="119"/>
      <c r="O6" s="119"/>
    </row>
    <row r="7" spans="1:15" s="120" customFormat="1" ht="21" x14ac:dyDescent="0.2">
      <c r="A7" s="271" t="s">
        <v>55</v>
      </c>
      <c r="B7" s="272"/>
      <c r="C7" s="272"/>
      <c r="D7" s="273"/>
      <c r="E7" s="274" t="s">
        <v>56</v>
      </c>
      <c r="F7" s="276" t="s">
        <v>57</v>
      </c>
      <c r="G7" s="276" t="s">
        <v>58</v>
      </c>
      <c r="H7" s="278"/>
      <c r="I7" s="279"/>
      <c r="J7" s="292" t="s">
        <v>19</v>
      </c>
      <c r="K7" s="250" t="s">
        <v>24</v>
      </c>
      <c r="L7" s="251"/>
      <c r="M7" s="251"/>
      <c r="N7" s="251"/>
      <c r="O7" s="252"/>
    </row>
    <row r="8" spans="1:15" s="104" customFormat="1" ht="31" thickBot="1" x14ac:dyDescent="0.25">
      <c r="A8" s="121" t="s">
        <v>27</v>
      </c>
      <c r="B8" s="122" t="s">
        <v>59</v>
      </c>
      <c r="C8" s="123" t="s">
        <v>60</v>
      </c>
      <c r="D8" s="124" t="s">
        <v>61</v>
      </c>
      <c r="E8" s="275"/>
      <c r="F8" s="277"/>
      <c r="G8" s="125" t="s">
        <v>50</v>
      </c>
      <c r="H8" s="126" t="s">
        <v>51</v>
      </c>
      <c r="I8" s="127" t="s">
        <v>62</v>
      </c>
      <c r="J8" s="293"/>
      <c r="K8" s="128" t="s">
        <v>63</v>
      </c>
      <c r="L8" s="129" t="s">
        <v>64</v>
      </c>
      <c r="M8" s="129" t="s">
        <v>65</v>
      </c>
      <c r="N8" s="130" t="s">
        <v>5</v>
      </c>
      <c r="O8" s="131" t="s">
        <v>6</v>
      </c>
    </row>
    <row r="9" spans="1:15" s="104" customFormat="1" ht="171" customHeight="1" x14ac:dyDescent="0.2">
      <c r="A9" s="132" t="s">
        <v>66</v>
      </c>
      <c r="B9" s="133" t="s">
        <v>67</v>
      </c>
      <c r="C9" s="134" t="s">
        <v>68</v>
      </c>
      <c r="D9" s="135" t="s">
        <v>69</v>
      </c>
      <c r="E9" s="136"/>
      <c r="F9" s="137" t="s">
        <v>102</v>
      </c>
      <c r="G9" s="138">
        <v>44.1</v>
      </c>
      <c r="H9" s="139">
        <v>87</v>
      </c>
      <c r="I9" s="140">
        <v>257.39999999999998</v>
      </c>
      <c r="J9" s="141"/>
      <c r="K9" s="142"/>
      <c r="L9" s="143"/>
      <c r="M9" s="143"/>
      <c r="N9" s="144">
        <f t="shared" ref="N9:N19" si="0">O9/1.2</f>
        <v>0</v>
      </c>
      <c r="O9" s="145">
        <f t="shared" ref="O9:O12" si="1">K9*G9+L9*H9+M9*I9</f>
        <v>0</v>
      </c>
    </row>
    <row r="10" spans="1:15" s="104" customFormat="1" ht="174.75" customHeight="1" x14ac:dyDescent="0.2">
      <c r="A10" s="132" t="s">
        <v>66</v>
      </c>
      <c r="B10" s="133" t="s">
        <v>42</v>
      </c>
      <c r="C10" s="134" t="s">
        <v>70</v>
      </c>
      <c r="D10" s="135" t="s">
        <v>71</v>
      </c>
      <c r="E10" s="136"/>
      <c r="F10" s="137" t="s">
        <v>103</v>
      </c>
      <c r="G10" s="138">
        <v>42.1</v>
      </c>
      <c r="H10" s="139">
        <v>83</v>
      </c>
      <c r="I10" s="140">
        <v>245.4</v>
      </c>
      <c r="J10" s="141"/>
      <c r="K10" s="142"/>
      <c r="L10" s="143"/>
      <c r="M10" s="143"/>
      <c r="N10" s="144">
        <f t="shared" si="0"/>
        <v>0</v>
      </c>
      <c r="O10" s="145">
        <f t="shared" si="1"/>
        <v>0</v>
      </c>
    </row>
    <row r="11" spans="1:15" s="104" customFormat="1" ht="180" customHeight="1" x14ac:dyDescent="0.2">
      <c r="A11" s="132" t="s">
        <v>66</v>
      </c>
      <c r="B11" s="133" t="s">
        <v>72</v>
      </c>
      <c r="C11" s="134" t="s">
        <v>73</v>
      </c>
      <c r="D11" s="135" t="s">
        <v>74</v>
      </c>
      <c r="E11" s="136"/>
      <c r="F11" s="137" t="s">
        <v>104</v>
      </c>
      <c r="G11" s="138">
        <v>41.1</v>
      </c>
      <c r="H11" s="139">
        <v>81</v>
      </c>
      <c r="I11" s="140">
        <v>239.4</v>
      </c>
      <c r="J11" s="141"/>
      <c r="K11" s="142"/>
      <c r="L11" s="143"/>
      <c r="M11" s="143"/>
      <c r="N11" s="144">
        <f t="shared" si="0"/>
        <v>0</v>
      </c>
      <c r="O11" s="145">
        <f t="shared" si="1"/>
        <v>0</v>
      </c>
    </row>
    <row r="12" spans="1:15" s="104" customFormat="1" ht="187.5" customHeight="1" x14ac:dyDescent="0.2">
      <c r="A12" s="132" t="s">
        <v>66</v>
      </c>
      <c r="B12" s="133" t="s">
        <v>75</v>
      </c>
      <c r="C12" s="134" t="s">
        <v>68</v>
      </c>
      <c r="D12" s="135" t="s">
        <v>76</v>
      </c>
      <c r="E12" s="136"/>
      <c r="F12" s="137" t="s">
        <v>105</v>
      </c>
      <c r="G12" s="138">
        <v>40.1</v>
      </c>
      <c r="H12" s="139">
        <v>79</v>
      </c>
      <c r="I12" s="140">
        <v>233.4</v>
      </c>
      <c r="J12" s="141"/>
      <c r="K12" s="142"/>
      <c r="L12" s="143"/>
      <c r="M12" s="143"/>
      <c r="N12" s="144">
        <f t="shared" si="0"/>
        <v>0</v>
      </c>
      <c r="O12" s="145">
        <f t="shared" si="1"/>
        <v>0</v>
      </c>
    </row>
    <row r="13" spans="1:15" s="104" customFormat="1" ht="174" customHeight="1" x14ac:dyDescent="0.2">
      <c r="A13" s="132" t="s">
        <v>77</v>
      </c>
      <c r="B13" s="133" t="s">
        <v>78</v>
      </c>
      <c r="C13" s="134" t="s">
        <v>79</v>
      </c>
      <c r="D13" s="135" t="s">
        <v>80</v>
      </c>
      <c r="E13" s="136"/>
      <c r="F13" s="137" t="s">
        <v>106</v>
      </c>
      <c r="G13" s="138">
        <v>85.9</v>
      </c>
      <c r="H13" s="139" t="s">
        <v>44</v>
      </c>
      <c r="I13" s="140" t="s">
        <v>44</v>
      </c>
      <c r="J13" s="141"/>
      <c r="K13" s="142"/>
      <c r="L13" s="143" t="s">
        <v>44</v>
      </c>
      <c r="M13" s="143" t="s">
        <v>44</v>
      </c>
      <c r="N13" s="144">
        <f t="shared" si="0"/>
        <v>0</v>
      </c>
      <c r="O13" s="145">
        <f t="shared" ref="O13:O19" si="2">K13*G13</f>
        <v>0</v>
      </c>
    </row>
    <row r="14" spans="1:15" s="104" customFormat="1" ht="176.25" customHeight="1" x14ac:dyDescent="0.2">
      <c r="A14" s="132" t="s">
        <v>77</v>
      </c>
      <c r="B14" s="133" t="s">
        <v>43</v>
      </c>
      <c r="C14" s="134" t="s">
        <v>81</v>
      </c>
      <c r="D14" s="135" t="s">
        <v>82</v>
      </c>
      <c r="E14" s="136"/>
      <c r="F14" s="137" t="s">
        <v>107</v>
      </c>
      <c r="G14" s="138">
        <v>99.9</v>
      </c>
      <c r="H14" s="139" t="s">
        <v>44</v>
      </c>
      <c r="I14" s="140" t="s">
        <v>44</v>
      </c>
      <c r="J14" s="141"/>
      <c r="K14" s="142"/>
      <c r="L14" s="143" t="s">
        <v>44</v>
      </c>
      <c r="M14" s="143" t="s">
        <v>44</v>
      </c>
      <c r="N14" s="144">
        <f t="shared" si="0"/>
        <v>0</v>
      </c>
      <c r="O14" s="145">
        <f t="shared" si="2"/>
        <v>0</v>
      </c>
    </row>
    <row r="15" spans="1:15" s="104" customFormat="1" ht="170.25" customHeight="1" x14ac:dyDescent="0.2">
      <c r="A15" s="132" t="s">
        <v>77</v>
      </c>
      <c r="B15" s="133" t="s">
        <v>83</v>
      </c>
      <c r="C15" s="134" t="s">
        <v>84</v>
      </c>
      <c r="D15" s="135" t="s">
        <v>85</v>
      </c>
      <c r="E15" s="136"/>
      <c r="F15" s="137" t="s">
        <v>108</v>
      </c>
      <c r="G15" s="138">
        <v>39.9</v>
      </c>
      <c r="H15" s="139" t="s">
        <v>44</v>
      </c>
      <c r="I15" s="140" t="s">
        <v>44</v>
      </c>
      <c r="J15" s="141"/>
      <c r="K15" s="142"/>
      <c r="L15" s="143" t="s">
        <v>44</v>
      </c>
      <c r="M15" s="143" t="s">
        <v>44</v>
      </c>
      <c r="N15" s="144">
        <f t="shared" si="0"/>
        <v>0</v>
      </c>
      <c r="O15" s="145">
        <f t="shared" si="2"/>
        <v>0</v>
      </c>
    </row>
    <row r="16" spans="1:15" s="104" customFormat="1" ht="174" customHeight="1" x14ac:dyDescent="0.2">
      <c r="A16" s="132" t="s">
        <v>77</v>
      </c>
      <c r="B16" s="133" t="s">
        <v>86</v>
      </c>
      <c r="C16" s="134" t="s">
        <v>87</v>
      </c>
      <c r="D16" s="135" t="s">
        <v>88</v>
      </c>
      <c r="E16" s="136"/>
      <c r="F16" s="137" t="s">
        <v>109</v>
      </c>
      <c r="G16" s="138">
        <v>55.9</v>
      </c>
      <c r="H16" s="139" t="s">
        <v>44</v>
      </c>
      <c r="I16" s="140" t="s">
        <v>44</v>
      </c>
      <c r="J16" s="141"/>
      <c r="K16" s="142"/>
      <c r="L16" s="143" t="s">
        <v>44</v>
      </c>
      <c r="M16" s="143" t="s">
        <v>44</v>
      </c>
      <c r="N16" s="144">
        <f t="shared" si="0"/>
        <v>0</v>
      </c>
      <c r="O16" s="145">
        <f t="shared" si="2"/>
        <v>0</v>
      </c>
    </row>
    <row r="17" spans="1:15" s="104" customFormat="1" ht="192.75" customHeight="1" x14ac:dyDescent="0.2">
      <c r="A17" s="132" t="s">
        <v>77</v>
      </c>
      <c r="B17" s="133" t="s">
        <v>89</v>
      </c>
      <c r="C17" s="134" t="s">
        <v>90</v>
      </c>
      <c r="D17" s="135" t="s">
        <v>91</v>
      </c>
      <c r="E17" s="136"/>
      <c r="F17" s="137" t="s">
        <v>110</v>
      </c>
      <c r="G17" s="138">
        <v>69.900000000000006</v>
      </c>
      <c r="H17" s="139" t="s">
        <v>44</v>
      </c>
      <c r="I17" s="140" t="s">
        <v>44</v>
      </c>
      <c r="J17" s="141"/>
      <c r="K17" s="142"/>
      <c r="L17" s="143" t="s">
        <v>44</v>
      </c>
      <c r="M17" s="143" t="s">
        <v>44</v>
      </c>
      <c r="N17" s="144">
        <f t="shared" si="0"/>
        <v>0</v>
      </c>
      <c r="O17" s="145">
        <f t="shared" si="2"/>
        <v>0</v>
      </c>
    </row>
    <row r="18" spans="1:15" s="104" customFormat="1" ht="171" customHeight="1" thickBot="1" x14ac:dyDescent="0.25">
      <c r="A18" s="132" t="s">
        <v>77</v>
      </c>
      <c r="B18" s="133" t="s">
        <v>92</v>
      </c>
      <c r="C18" s="134" t="s">
        <v>93</v>
      </c>
      <c r="D18" s="135" t="s">
        <v>94</v>
      </c>
      <c r="E18" s="136"/>
      <c r="F18" s="146" t="s">
        <v>111</v>
      </c>
      <c r="G18" s="138">
        <v>43.9</v>
      </c>
      <c r="H18" s="139" t="s">
        <v>44</v>
      </c>
      <c r="I18" s="140" t="s">
        <v>44</v>
      </c>
      <c r="J18" s="141"/>
      <c r="K18" s="142"/>
      <c r="L18" s="143" t="s">
        <v>44</v>
      </c>
      <c r="M18" s="143" t="s">
        <v>44</v>
      </c>
      <c r="N18" s="144">
        <f t="shared" si="0"/>
        <v>0</v>
      </c>
      <c r="O18" s="145">
        <f t="shared" si="2"/>
        <v>0</v>
      </c>
    </row>
    <row r="19" spans="1:15" s="104" customFormat="1" ht="174.75" customHeight="1" thickBot="1" x14ac:dyDescent="0.25">
      <c r="A19" s="147" t="s">
        <v>77</v>
      </c>
      <c r="B19" s="148" t="s">
        <v>95</v>
      </c>
      <c r="C19" s="149" t="s">
        <v>96</v>
      </c>
      <c r="D19" s="150" t="s">
        <v>97</v>
      </c>
      <c r="E19" s="151"/>
      <c r="F19" s="146" t="s">
        <v>112</v>
      </c>
      <c r="G19" s="152">
        <v>70.900000000000006</v>
      </c>
      <c r="H19" s="139" t="s">
        <v>44</v>
      </c>
      <c r="I19" s="140" t="s">
        <v>44</v>
      </c>
      <c r="J19" s="153"/>
      <c r="K19" s="154"/>
      <c r="L19" s="155" t="s">
        <v>44</v>
      </c>
      <c r="M19" s="155" t="s">
        <v>44</v>
      </c>
      <c r="N19" s="156">
        <f t="shared" si="0"/>
        <v>0</v>
      </c>
      <c r="O19" s="157">
        <f t="shared" si="2"/>
        <v>0</v>
      </c>
    </row>
  </sheetData>
  <mergeCells count="22"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  <mergeCell ref="K7:O7"/>
    <mergeCell ref="M4:M5"/>
    <mergeCell ref="N4:N5"/>
    <mergeCell ref="O4:O5"/>
    <mergeCell ref="K4:K5"/>
    <mergeCell ref="L4:L5"/>
  </mergeCells>
  <hyperlinks>
    <hyperlink ref="D4" r:id="rId1" xr:uid="{82FFEE3C-9DAB-0B41-881A-AB5DE2320D5F}"/>
  </hyperlinks>
  <pageMargins left="0.7" right="0.7" top="0.78740157499999996" bottom="0.78740157499999996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Gesamtliste</vt:lpstr>
      <vt:lpstr>Zalto Denk'Art</vt:lpstr>
      <vt:lpstr>Gesamtliste!Druckbereich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Julius Neubauer</cp:lastModifiedBy>
  <cp:revision>3</cp:revision>
  <cp:lastPrinted>2023-04-19T13:04:45Z</cp:lastPrinted>
  <dcterms:created xsi:type="dcterms:W3CDTF">2014-09-02T10:40:28Z</dcterms:created>
  <dcterms:modified xsi:type="dcterms:W3CDTF">2023-04-19T13:04:47Z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