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Library/CloudStorage/Dropbox-Trinkreif/Team-Ordner „Trinkreif“/preislisten trinkreif/"/>
    </mc:Choice>
  </mc:AlternateContent>
  <xr:revisionPtr revIDLastSave="0" documentId="8_{F71596EB-6B5E-D74B-B264-11464142DF99}" xr6:coauthVersionLast="47" xr6:coauthVersionMax="47" xr10:uidLastSave="{00000000-0000-0000-0000-000000000000}"/>
  <bookViews>
    <workbookView xWindow="-8860" yWindow="-21600" windowWidth="38400" windowHeight="2160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Gesamtliste!$A$14:$ALW$140</definedName>
    <definedName name="_xlnm.Print_Area" localSheetId="0">Gesamtliste!$A$1:$X$168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5" i="1" l="1"/>
  <c r="T140" i="1" l="1"/>
  <c r="X140" i="1" s="1"/>
  <c r="T139" i="1"/>
  <c r="S139" i="1" s="1"/>
  <c r="W139" i="1" s="1"/>
  <c r="T138" i="1"/>
  <c r="X138" i="1" s="1"/>
  <c r="T137" i="1"/>
  <c r="X137" i="1" s="1"/>
  <c r="T136" i="1"/>
  <c r="X136" i="1" s="1"/>
  <c r="T135" i="1"/>
  <c r="X135" i="1" s="1"/>
  <c r="S135" i="1"/>
  <c r="W135" i="1" s="1"/>
  <c r="T134" i="1"/>
  <c r="S134" i="1" s="1"/>
  <c r="W134" i="1" s="1"/>
  <c r="T133" i="1"/>
  <c r="X133" i="1" s="1"/>
  <c r="T132" i="1"/>
  <c r="S132" i="1" s="1"/>
  <c r="W132" i="1" s="1"/>
  <c r="T131" i="1"/>
  <c r="T30" i="1"/>
  <c r="S137" i="1" l="1"/>
  <c r="W137" i="1" s="1"/>
  <c r="S140" i="1"/>
  <c r="W140" i="1" s="1"/>
  <c r="X132" i="1"/>
  <c r="S133" i="1"/>
  <c r="W133" i="1" s="1"/>
  <c r="X134" i="1"/>
  <c r="S138" i="1"/>
  <c r="W138" i="1" s="1"/>
  <c r="S136" i="1"/>
  <c r="W136" i="1" s="1"/>
  <c r="X139" i="1"/>
  <c r="D5" i="1"/>
  <c r="T120" i="1" l="1"/>
  <c r="X120" i="1" s="1"/>
  <c r="T126" i="1"/>
  <c r="S126" i="1" s="1"/>
  <c r="W126" i="1" s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4" i="1"/>
  <c r="T62" i="1"/>
  <c r="T63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S119" i="1" s="1"/>
  <c r="W119" i="1" s="1"/>
  <c r="T121" i="1"/>
  <c r="X121" i="1" s="1"/>
  <c r="T122" i="1"/>
  <c r="X122" i="1" s="1"/>
  <c r="T123" i="1"/>
  <c r="X123" i="1" s="1"/>
  <c r="T124" i="1"/>
  <c r="S124" i="1" s="1"/>
  <c r="W124" i="1" s="1"/>
  <c r="T125" i="1"/>
  <c r="S125" i="1" s="1"/>
  <c r="W125" i="1" s="1"/>
  <c r="T127" i="1"/>
  <c r="X127" i="1" s="1"/>
  <c r="T128" i="1"/>
  <c r="X128" i="1" s="1"/>
  <c r="T129" i="1"/>
  <c r="S129" i="1" s="1"/>
  <c r="W129" i="1" s="1"/>
  <c r="T130" i="1"/>
  <c r="S130" i="1" s="1"/>
  <c r="W130" i="1" s="1"/>
  <c r="X131" i="1"/>
  <c r="X119" i="1" l="1"/>
  <c r="S127" i="1"/>
  <c r="W127" i="1" s="1"/>
  <c r="S120" i="1"/>
  <c r="W120" i="1" s="1"/>
  <c r="S128" i="1"/>
  <c r="W128" i="1" s="1"/>
  <c r="S131" i="1"/>
  <c r="W131" i="1" s="1"/>
  <c r="S121" i="1"/>
  <c r="W121" i="1" s="1"/>
  <c r="X129" i="1"/>
  <c r="X130" i="1"/>
  <c r="S122" i="1"/>
  <c r="W122" i="1" s="1"/>
  <c r="X124" i="1"/>
  <c r="X126" i="1"/>
  <c r="X125" i="1"/>
  <c r="S123" i="1"/>
  <c r="W123" i="1" s="1"/>
  <c r="V5" i="1"/>
  <c r="V4" i="1"/>
  <c r="S17" i="1"/>
  <c r="W17" i="1" s="1"/>
  <c r="S18" i="1"/>
  <c r="W18" i="1" s="1"/>
  <c r="S19" i="1"/>
  <c r="W19" i="1" s="1"/>
  <c r="S20" i="1"/>
  <c r="W20" i="1" s="1"/>
  <c r="S21" i="1"/>
  <c r="W21" i="1" s="1"/>
  <c r="S22" i="1"/>
  <c r="W22" i="1" s="1"/>
  <c r="S23" i="1"/>
  <c r="W23" i="1" s="1"/>
  <c r="S24" i="1"/>
  <c r="W24" i="1" s="1"/>
  <c r="S25" i="1"/>
  <c r="W25" i="1" s="1"/>
  <c r="S26" i="1"/>
  <c r="W26" i="1" s="1"/>
  <c r="S27" i="1"/>
  <c r="W27" i="1" s="1"/>
  <c r="S28" i="1"/>
  <c r="W28" i="1" s="1"/>
  <c r="S29" i="1"/>
  <c r="W29" i="1" s="1"/>
  <c r="S30" i="1"/>
  <c r="W30" i="1" s="1"/>
  <c r="S31" i="1"/>
  <c r="W31" i="1" s="1"/>
  <c r="S32" i="1"/>
  <c r="W32" i="1" s="1"/>
  <c r="S33" i="1"/>
  <c r="W33" i="1" s="1"/>
  <c r="S34" i="1"/>
  <c r="W34" i="1" s="1"/>
  <c r="S35" i="1"/>
  <c r="W35" i="1" s="1"/>
  <c r="S36" i="1"/>
  <c r="W36" i="1" s="1"/>
  <c r="S37" i="1"/>
  <c r="W37" i="1" s="1"/>
  <c r="S38" i="1"/>
  <c r="W38" i="1" s="1"/>
  <c r="S39" i="1"/>
  <c r="W39" i="1" s="1"/>
  <c r="S40" i="1"/>
  <c r="W40" i="1" s="1"/>
  <c r="S41" i="1"/>
  <c r="W41" i="1" s="1"/>
  <c r="S42" i="1"/>
  <c r="W42" i="1" s="1"/>
  <c r="S43" i="1"/>
  <c r="W43" i="1" s="1"/>
  <c r="S44" i="1"/>
  <c r="W44" i="1" s="1"/>
  <c r="S45" i="1"/>
  <c r="W45" i="1" s="1"/>
  <c r="S46" i="1"/>
  <c r="W46" i="1" s="1"/>
  <c r="S47" i="1"/>
  <c r="W47" i="1" s="1"/>
  <c r="S48" i="1"/>
  <c r="W48" i="1" s="1"/>
  <c r="S49" i="1"/>
  <c r="W49" i="1" s="1"/>
  <c r="S50" i="1"/>
  <c r="W50" i="1" s="1"/>
  <c r="S51" i="1"/>
  <c r="W51" i="1" s="1"/>
  <c r="S52" i="1"/>
  <c r="W52" i="1" s="1"/>
  <c r="S53" i="1"/>
  <c r="W53" i="1" s="1"/>
  <c r="S54" i="1"/>
  <c r="W54" i="1" s="1"/>
  <c r="S55" i="1"/>
  <c r="W55" i="1" s="1"/>
  <c r="S56" i="1"/>
  <c r="W56" i="1" s="1"/>
  <c r="S57" i="1"/>
  <c r="W57" i="1" s="1"/>
  <c r="S58" i="1"/>
  <c r="W58" i="1" s="1"/>
  <c r="S59" i="1"/>
  <c r="W59" i="1" s="1"/>
  <c r="S60" i="1"/>
  <c r="W60" i="1" s="1"/>
  <c r="S61" i="1"/>
  <c r="W61" i="1" s="1"/>
  <c r="S64" i="1"/>
  <c r="W64" i="1" s="1"/>
  <c r="S62" i="1"/>
  <c r="W62" i="1" s="1"/>
  <c r="S63" i="1"/>
  <c r="W63" i="1" s="1"/>
  <c r="S65" i="1"/>
  <c r="W65" i="1" s="1"/>
  <c r="S66" i="1"/>
  <c r="W66" i="1" s="1"/>
  <c r="S67" i="1"/>
  <c r="W67" i="1" s="1"/>
  <c r="S68" i="1"/>
  <c r="W68" i="1" s="1"/>
  <c r="S69" i="1"/>
  <c r="W69" i="1" s="1"/>
  <c r="S70" i="1"/>
  <c r="W70" i="1" s="1"/>
  <c r="S71" i="1"/>
  <c r="W71" i="1" s="1"/>
  <c r="S72" i="1"/>
  <c r="W72" i="1" s="1"/>
  <c r="S73" i="1"/>
  <c r="W73" i="1" s="1"/>
  <c r="S74" i="1"/>
  <c r="W74" i="1" s="1"/>
  <c r="S75" i="1"/>
  <c r="W75" i="1" s="1"/>
  <c r="S76" i="1"/>
  <c r="W76" i="1" s="1"/>
  <c r="S77" i="1"/>
  <c r="W77" i="1" s="1"/>
  <c r="S78" i="1"/>
  <c r="W78" i="1" s="1"/>
  <c r="S79" i="1"/>
  <c r="W79" i="1" s="1"/>
  <c r="S80" i="1"/>
  <c r="W80" i="1" s="1"/>
  <c r="S81" i="1"/>
  <c r="W81" i="1" s="1"/>
  <c r="S82" i="1"/>
  <c r="W82" i="1" s="1"/>
  <c r="S83" i="1"/>
  <c r="W83" i="1" s="1"/>
  <c r="S84" i="1"/>
  <c r="W84" i="1" s="1"/>
  <c r="S85" i="1"/>
  <c r="W85" i="1" s="1"/>
  <c r="S86" i="1"/>
  <c r="W86" i="1" s="1"/>
  <c r="S87" i="1"/>
  <c r="W87" i="1" s="1"/>
  <c r="S88" i="1"/>
  <c r="W88" i="1" s="1"/>
  <c r="S89" i="1"/>
  <c r="W89" i="1" s="1"/>
  <c r="S90" i="1"/>
  <c r="W90" i="1" s="1"/>
  <c r="S91" i="1"/>
  <c r="W91" i="1" s="1"/>
  <c r="S92" i="1"/>
  <c r="W92" i="1" s="1"/>
  <c r="S93" i="1"/>
  <c r="W93" i="1" s="1"/>
  <c r="S94" i="1"/>
  <c r="W94" i="1" s="1"/>
  <c r="S95" i="1"/>
  <c r="W95" i="1" s="1"/>
  <c r="S96" i="1"/>
  <c r="W96" i="1" s="1"/>
  <c r="S97" i="1"/>
  <c r="W97" i="1" s="1"/>
  <c r="S98" i="1"/>
  <c r="W98" i="1" s="1"/>
  <c r="S99" i="1"/>
  <c r="W99" i="1" s="1"/>
  <c r="S100" i="1"/>
  <c r="W100" i="1" s="1"/>
  <c r="S101" i="1"/>
  <c r="W101" i="1" s="1"/>
  <c r="S102" i="1"/>
  <c r="W102" i="1" s="1"/>
  <c r="S103" i="1"/>
  <c r="W103" i="1" s="1"/>
  <c r="S104" i="1"/>
  <c r="W104" i="1" s="1"/>
  <c r="S105" i="1"/>
  <c r="W105" i="1" s="1"/>
  <c r="S106" i="1"/>
  <c r="W106" i="1" s="1"/>
  <c r="S107" i="1"/>
  <c r="W107" i="1" s="1"/>
  <c r="S108" i="1"/>
  <c r="W108" i="1" s="1"/>
  <c r="S109" i="1"/>
  <c r="W109" i="1" s="1"/>
  <c r="S110" i="1"/>
  <c r="W110" i="1" s="1"/>
  <c r="S111" i="1"/>
  <c r="W111" i="1" s="1"/>
  <c r="S112" i="1"/>
  <c r="W112" i="1" s="1"/>
  <c r="S113" i="1"/>
  <c r="W113" i="1" s="1"/>
  <c r="S114" i="1"/>
  <c r="W114" i="1" s="1"/>
  <c r="S115" i="1"/>
  <c r="W115" i="1" s="1"/>
  <c r="S116" i="1"/>
  <c r="W116" i="1" s="1"/>
  <c r="S117" i="1"/>
  <c r="W117" i="1" s="1"/>
  <c r="S118" i="1"/>
  <c r="W118" i="1" s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4" i="1"/>
  <c r="X62" i="1"/>
  <c r="X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T16" i="1"/>
  <c r="S16" i="1" s="1"/>
  <c r="W16" i="1" s="1"/>
  <c r="T15" i="1"/>
  <c r="X15" i="1" s="1"/>
  <c r="W4" i="1" l="1"/>
  <c r="X16" i="1"/>
  <c r="S15" i="1"/>
  <c r="V6" i="1" l="1"/>
  <c r="X4" i="1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O13" i="2"/>
  <c r="N13" i="2"/>
  <c r="I13" i="2"/>
  <c r="I12" i="2"/>
  <c r="O12" i="2"/>
  <c r="N12" i="2"/>
  <c r="I11" i="2"/>
  <c r="O11" i="2"/>
  <c r="N11" i="2"/>
  <c r="O10" i="2"/>
  <c r="N10" i="2"/>
  <c r="I10" i="2"/>
  <c r="I9" i="2"/>
  <c r="O9" i="2"/>
  <c r="M4" i="2"/>
  <c r="L4" i="2"/>
  <c r="K4" i="2"/>
  <c r="N9" i="2"/>
  <c r="N4" i="2"/>
  <c r="O4" i="2"/>
  <c r="W5" i="1" l="1"/>
  <c r="X10" i="1" s="1"/>
  <c r="X5" i="1"/>
  <c r="X6" i="1" s="1"/>
  <c r="W6" i="1" l="1"/>
  <c r="X9" i="1" s="1"/>
  <c r="X11" i="1" s="1"/>
</calcChain>
</file>

<file path=xl/sharedStrings.xml><?xml version="1.0" encoding="utf-8"?>
<sst xmlns="http://schemas.openxmlformats.org/spreadsheetml/2006/main" count="1753" uniqueCount="509">
  <si>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</si>
  <si>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</si>
  <si>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</si>
  <si>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</si>
  <si>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</si>
  <si>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</si>
  <si>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</si>
  <si>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</si>
  <si>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</si>
  <si>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</si>
  <si>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</si>
  <si>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</si>
  <si>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</si>
  <si>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</si>
  <si>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</si>
  <si>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</si>
  <si>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</si>
  <si>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ANMERKUNGEN</t>
  </si>
  <si>
    <t>KATEGORIE</t>
  </si>
  <si>
    <t>REGION</t>
  </si>
  <si>
    <t>WEIN</t>
  </si>
  <si>
    <t>BESTELLUNG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</si>
  <si>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</si>
  <si>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</si>
  <si>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</si>
  <si>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</si>
  <si>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</si>
  <si>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</si>
  <si>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</si>
  <si>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</si>
  <si>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</si>
  <si>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</si>
  <si>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</si>
  <si>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</si>
  <si>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Lagerort</t>
  </si>
  <si>
    <t>ID</t>
  </si>
  <si>
    <t>VK exkl.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</si>
  <si>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</si>
  <si>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</si>
  <si>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</si>
  <si>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</si>
  <si>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</si>
  <si>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</si>
  <si>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</si>
  <si>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</si>
  <si>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</si>
  <si>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</si>
  <si>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</si>
  <si>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</si>
  <si>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</si>
  <si>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</si>
  <si>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</si>
  <si>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</si>
  <si>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</si>
  <si>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</si>
  <si>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</si>
  <si>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</si>
  <si>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</si>
  <si>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</si>
  <si>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</si>
  <si>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</si>
  <si>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</si>
  <si>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</si>
  <si>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</si>
  <si>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</si>
  <si>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</si>
  <si>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</si>
  <si>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</si>
  <si>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</si>
  <si>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</si>
  <si>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</si>
  <si>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</si>
  <si>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</si>
  <si>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</si>
  <si>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</si>
  <si>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</si>
  <si>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</si>
  <si>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</si>
  <si>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</si>
  <si>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</si>
  <si>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</si>
  <si>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</si>
  <si>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</si>
  <si>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</si>
  <si>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</si>
  <si>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</si>
  <si>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</si>
  <si>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</si>
  <si>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</si>
  <si>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</si>
  <si>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</si>
  <si>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</si>
  <si>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</si>
  <si>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</si>
  <si>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</si>
  <si>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</si>
  <si>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</si>
  <si>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</si>
  <si>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</si>
  <si>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</si>
  <si>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</si>
  <si>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</si>
  <si>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</si>
  <si>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</si>
  <si>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</si>
  <si>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</si>
  <si>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</si>
  <si>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OHK#</t>
  </si>
  <si>
    <t>Preis / OHK</t>
  </si>
  <si>
    <t>Preis / Fl.</t>
  </si>
  <si>
    <t>Anzahl OHKs</t>
  </si>
  <si>
    <t>Ust.</t>
  </si>
  <si>
    <t>PREIS</t>
  </si>
  <si>
    <t>GESAMT</t>
  </si>
  <si>
    <t>GESAMT EXKL. ausweisbarer MWST</t>
  </si>
  <si>
    <t>GESAMT INKL. ausweisbarer MWST</t>
  </si>
  <si>
    <t>Differenzbesteuert</t>
  </si>
  <si>
    <t>Umsatzbesteuert</t>
  </si>
  <si>
    <t xml:space="preserve">OHK Sonderpreisliste		</t>
  </si>
  <si>
    <t>Wein</t>
  </si>
  <si>
    <t>rot</t>
  </si>
  <si>
    <t>trocken</t>
  </si>
  <si>
    <t>Cabernet Sauvignon</t>
  </si>
  <si>
    <t>Cuvee</t>
  </si>
  <si>
    <t>weiß</t>
  </si>
  <si>
    <t>süß</t>
  </si>
  <si>
    <t>Deutschland</t>
  </si>
  <si>
    <t>Nahe</t>
  </si>
  <si>
    <t>Dönnhoff</t>
  </si>
  <si>
    <t>Riesling Oberhäuser Brücke "Monopol" AL GK, Versteigerung</t>
  </si>
  <si>
    <t>Riesling</t>
  </si>
  <si>
    <t>Schönleber</t>
  </si>
  <si>
    <t>Frankreich</t>
  </si>
  <si>
    <t>Pomerol</t>
  </si>
  <si>
    <t>Chateau Le Pin</t>
  </si>
  <si>
    <t>Le Pin</t>
  </si>
  <si>
    <t>Saint Emilion</t>
  </si>
  <si>
    <t>Chateau Ausone</t>
  </si>
  <si>
    <t>Ausone</t>
  </si>
  <si>
    <t>Sauternes</t>
  </si>
  <si>
    <t>Chateau d'Yquem</t>
  </si>
  <si>
    <t>Yquem</t>
  </si>
  <si>
    <t>Burgund</t>
  </si>
  <si>
    <t>Comte Armand</t>
  </si>
  <si>
    <t>Pommard 1er Cru Clos des Epeneaux</t>
  </si>
  <si>
    <t>Pinot Noir</t>
  </si>
  <si>
    <t>Schaumwein</t>
  </si>
  <si>
    <t>Champagne</t>
  </si>
  <si>
    <t>Krug</t>
  </si>
  <si>
    <t>Brut Vintage Collection</t>
  </si>
  <si>
    <t>Clos du Mesnil</t>
  </si>
  <si>
    <t>Chardonnay</t>
  </si>
  <si>
    <t>Roederer</t>
  </si>
  <si>
    <t>Cristal Rose</t>
  </si>
  <si>
    <t>Loire</t>
  </si>
  <si>
    <t>Sauvignon Blanc</t>
  </si>
  <si>
    <t>Clos Rougeard</t>
  </si>
  <si>
    <t>Saumur Rouge Les Poyeux</t>
  </si>
  <si>
    <t>Cabernet Franc</t>
  </si>
  <si>
    <t>Rhone</t>
  </si>
  <si>
    <t>Chateauneuf du Pape</t>
  </si>
  <si>
    <t>Domaine Isabel Ferrando</t>
  </si>
  <si>
    <t>Chateauneuf du Pape F601</t>
  </si>
  <si>
    <t>Domaine Pegau</t>
  </si>
  <si>
    <t>Chateuneuf du Pape Cuvee Inspiration</t>
  </si>
  <si>
    <t>Syrah</t>
  </si>
  <si>
    <t>Italien</t>
  </si>
  <si>
    <t>Kampanien</t>
  </si>
  <si>
    <t>Fattoria Galardi</t>
  </si>
  <si>
    <t>Terra di Lavoro</t>
  </si>
  <si>
    <t>Piemont</t>
  </si>
  <si>
    <t>Sandrone</t>
  </si>
  <si>
    <t>Barolo Aleste</t>
  </si>
  <si>
    <t>Nebbiolo</t>
  </si>
  <si>
    <t>Barolo Le Vigne</t>
  </si>
  <si>
    <t>Reva</t>
  </si>
  <si>
    <t>Barolo Cannubi</t>
  </si>
  <si>
    <t>Barolo Lazzarito</t>
  </si>
  <si>
    <t>Barolo Ravera</t>
  </si>
  <si>
    <t>Rocche dei Manzoni</t>
  </si>
  <si>
    <t>Barolo Riserva Madonna Assunta La Villa</t>
  </si>
  <si>
    <t>Toskana</t>
  </si>
  <si>
    <t>Tenuta di Biserno</t>
  </si>
  <si>
    <t>Lodovico</t>
  </si>
  <si>
    <t>Tenuta dell' Ornellaia</t>
  </si>
  <si>
    <t>Merlot</t>
  </si>
  <si>
    <t>Tenuta Guado al Tasso</t>
  </si>
  <si>
    <t>Matarocchio</t>
  </si>
  <si>
    <t>Matarochio</t>
  </si>
  <si>
    <t>Tenuta San Guido</t>
  </si>
  <si>
    <t>Sassicaia</t>
  </si>
  <si>
    <t>Österreich</t>
  </si>
  <si>
    <t>div.</t>
  </si>
  <si>
    <t>Mittelburgenland</t>
  </si>
  <si>
    <t>Gesellmann</t>
  </si>
  <si>
    <t>Neusiedlersee</t>
  </si>
  <si>
    <t/>
  </si>
  <si>
    <t>Südsteiermark</t>
  </si>
  <si>
    <t>Erwin Sabathi</t>
  </si>
  <si>
    <t>Chardonnay Pössnitzberg Alte Reben</t>
  </si>
  <si>
    <t>Chardonnay Pössnitzberg Kapelle</t>
  </si>
  <si>
    <t>Sauvignon Blanc Pössnitzberg Kapelle</t>
  </si>
  <si>
    <t>Sauvignon Blanc Pössnitzberg Sorgenbrecher</t>
  </si>
  <si>
    <t>Sattlerhof</t>
  </si>
  <si>
    <t>Tement</t>
  </si>
  <si>
    <t>Wachau</t>
  </si>
  <si>
    <t>Hirtzberger</t>
  </si>
  <si>
    <t>Grüner Veltliner Honivogl Smaragd</t>
  </si>
  <si>
    <t>Grüner Veltliner</t>
  </si>
  <si>
    <t>Riesling Singerriedel Smaragd</t>
  </si>
  <si>
    <t>USA</t>
  </si>
  <si>
    <t>Kalifornien</t>
  </si>
  <si>
    <t>Napa Valley</t>
  </si>
  <si>
    <t>Bond</t>
  </si>
  <si>
    <t>St. Eden</t>
  </si>
  <si>
    <t>Vecina</t>
  </si>
  <si>
    <t>Dalla Valle</t>
  </si>
  <si>
    <t>Maya</t>
  </si>
  <si>
    <t>Dunn</t>
  </si>
  <si>
    <t>Cabernet Sauvignon Howell Mountain</t>
  </si>
  <si>
    <t>Cabernet Sauvignon Trailer Vineyard</t>
  </si>
  <si>
    <t>Heitz</t>
  </si>
  <si>
    <t>Cabernet Sauvignon Marthas Vineyard</t>
  </si>
  <si>
    <t>Shafer</t>
  </si>
  <si>
    <t>Cabernet Sauvignon Hillside Select</t>
  </si>
  <si>
    <t>Verite</t>
  </si>
  <si>
    <t>Le Desir</t>
  </si>
  <si>
    <t>Fingers Crossed - Nikolas Krankl</t>
  </si>
  <si>
    <t>Sine Qua Non</t>
  </si>
  <si>
    <t>Eleven Confessions Assortment (3 Syrah &amp; 3 Grenache)</t>
  </si>
  <si>
    <t>Just for the love of it Syrah</t>
  </si>
  <si>
    <t>Magnum-Set Distenta I (1*Syrah, 1*Grenache)</t>
  </si>
  <si>
    <t>Magnum-Set Distenta II (1*Syrah, 1*Grenache)</t>
  </si>
  <si>
    <t>Roussanne</t>
  </si>
  <si>
    <t>in</t>
  </si>
  <si>
    <t>hf</t>
  </si>
  <si>
    <t>ints</t>
  </si>
  <si>
    <t>GFR-C/02</t>
  </si>
  <si>
    <t>tr-16-21020</t>
  </si>
  <si>
    <t>tr-16-21017</t>
  </si>
  <si>
    <t>RW-A/00</t>
  </si>
  <si>
    <t>ORANGE-C/02</t>
  </si>
  <si>
    <t>tr-16-28910</t>
  </si>
  <si>
    <t>RH-J/02</t>
  </si>
  <si>
    <t>tr-16-29057</t>
  </si>
  <si>
    <t>RM-B/02</t>
  </si>
  <si>
    <t>RW-A/02</t>
  </si>
  <si>
    <t>tr-16-22225</t>
  </si>
  <si>
    <t>RH-J/01</t>
  </si>
  <si>
    <t>tr-16-21503</t>
  </si>
  <si>
    <t>GFR-B/02</t>
  </si>
  <si>
    <t>tr-16-27053</t>
  </si>
  <si>
    <t>GFR-B/03</t>
  </si>
  <si>
    <t>#STG</t>
  </si>
  <si>
    <t>tr-16-30702</t>
  </si>
  <si>
    <t>GFR-A/01</t>
  </si>
  <si>
    <t>GFR-A/02</t>
  </si>
  <si>
    <t>tr-16-29206</t>
  </si>
  <si>
    <t>RH-F/03</t>
  </si>
  <si>
    <t>tr-16-24167</t>
  </si>
  <si>
    <t>tr-16-28974</t>
  </si>
  <si>
    <t>tr-16-28973</t>
  </si>
  <si>
    <t>RH-E/00</t>
  </si>
  <si>
    <t>GFR-B/01</t>
  </si>
  <si>
    <t>tr-16-32500</t>
  </si>
  <si>
    <t>tr-16-32501</t>
  </si>
  <si>
    <t>RW-A/03</t>
  </si>
  <si>
    <t>tr-16-29237</t>
  </si>
  <si>
    <t>tr-16-29236</t>
  </si>
  <si>
    <t>RH-K/01</t>
  </si>
  <si>
    <t>tr-16-30234</t>
  </si>
  <si>
    <t>RM-E/01</t>
  </si>
  <si>
    <t>tr-16-30235</t>
  </si>
  <si>
    <t>tr-16-30233</t>
  </si>
  <si>
    <t>tr-16-22795</t>
  </si>
  <si>
    <t>RM-C/02</t>
  </si>
  <si>
    <t>tr-16-26325</t>
  </si>
  <si>
    <t>tr-16-27357</t>
  </si>
  <si>
    <t>tr-16-27358</t>
  </si>
  <si>
    <t>tr-16-27803</t>
  </si>
  <si>
    <t>ORANGE-B/02</t>
  </si>
  <si>
    <t>tr-16-25863</t>
  </si>
  <si>
    <t>tr-16-32713</t>
  </si>
  <si>
    <t>ORANGE-A/02</t>
  </si>
  <si>
    <t>RM-E/00</t>
  </si>
  <si>
    <t>GFR-OHK</t>
  </si>
  <si>
    <t>RW-C/00</t>
  </si>
  <si>
    <t>tr-16-31739</t>
  </si>
  <si>
    <t>tr-16-31740</t>
  </si>
  <si>
    <t>tr-16-31733</t>
  </si>
  <si>
    <t>RH-C/02</t>
  </si>
  <si>
    <t>tr-16-12658</t>
  </si>
  <si>
    <t>tr-16-15915</t>
  </si>
  <si>
    <t>tr-16-31734</t>
  </si>
  <si>
    <t>tr-16-31735</t>
  </si>
  <si>
    <t>RH-C/03</t>
  </si>
  <si>
    <t>tr-16-15919</t>
  </si>
  <si>
    <t>RH-B/03</t>
  </si>
  <si>
    <t>RM-OHK</t>
  </si>
  <si>
    <t>RH-J/03</t>
  </si>
  <si>
    <t>RH-A/03</t>
  </si>
  <si>
    <t>tr-16-19023</t>
  </si>
  <si>
    <t>RW-A/01</t>
  </si>
  <si>
    <t>tr-16-25028</t>
  </si>
  <si>
    <t>tr-16-25026</t>
  </si>
  <si>
    <t>tr-16-29036</t>
  </si>
  <si>
    <t>tr-16-29239</t>
  </si>
  <si>
    <t>RH-E/01</t>
  </si>
  <si>
    <t>tr-16-26498</t>
  </si>
  <si>
    <t>tr-16-26382</t>
  </si>
  <si>
    <t>RW-B/03</t>
  </si>
  <si>
    <t>tr-16-24441</t>
  </si>
  <si>
    <t>tr-16-29028</t>
  </si>
  <si>
    <t>tr-16-22272</t>
  </si>
  <si>
    <t>tr-16-29325</t>
  </si>
  <si>
    <t>tr-16-25393</t>
  </si>
  <si>
    <t>tr-16-31728</t>
  </si>
  <si>
    <t>tr-16-31727</t>
  </si>
  <si>
    <t>tr-16-27816</t>
  </si>
  <si>
    <t>tr-16-27881</t>
  </si>
  <si>
    <t>tr-16-32174</t>
  </si>
  <si>
    <t>tr-16-26224</t>
  </si>
  <si>
    <t>tr-16-25502</t>
  </si>
  <si>
    <t>tr-16-30621</t>
  </si>
  <si>
    <t>D</t>
  </si>
  <si>
    <t>U</t>
  </si>
  <si>
    <t>Masseto</t>
  </si>
  <si>
    <t>Clos d'Ambonnay</t>
  </si>
  <si>
    <t>The Hussy (3*0,75 &amp; 1*1,50)</t>
  </si>
  <si>
    <t>Nuestra Senora</t>
  </si>
  <si>
    <t>(97-99)</t>
  </si>
  <si>
    <t>94+</t>
  </si>
  <si>
    <t>96+</t>
  </si>
  <si>
    <t>96-98</t>
  </si>
  <si>
    <t>97+</t>
  </si>
  <si>
    <t>98+</t>
  </si>
  <si>
    <t>98/97+/100</t>
  </si>
  <si>
    <t>Punkte</t>
  </si>
  <si>
    <t>93</t>
  </si>
  <si>
    <t>94</t>
  </si>
  <si>
    <t>97</t>
  </si>
  <si>
    <t>96+/98+</t>
  </si>
  <si>
    <t>97+/98+</t>
  </si>
  <si>
    <t>99/97</t>
  </si>
  <si>
    <t>98+/99</t>
  </si>
  <si>
    <t>98+/97</t>
  </si>
  <si>
    <t>PARKER</t>
  </si>
  <si>
    <t>Riesling Auf der Ley GG Versteigerung</t>
  </si>
  <si>
    <t>Pfalz</t>
  </si>
  <si>
    <t>Ökonomierat Rebholz</t>
  </si>
  <si>
    <t>Riesling Kastanienbusch GG</t>
  </si>
  <si>
    <t>Riesling Ganz Horn GG</t>
  </si>
  <si>
    <t>Rheinhessen</t>
  </si>
  <si>
    <t>Klaus Peter Keller</t>
  </si>
  <si>
    <t>Moulis</t>
  </si>
  <si>
    <t>Chateau Maucaillou</t>
  </si>
  <si>
    <t>Maucaillou</t>
  </si>
  <si>
    <t>Chateau Monbousquet</t>
  </si>
  <si>
    <t>Monbousquet</t>
  </si>
  <si>
    <t>Chateau Pavie Macquin</t>
  </si>
  <si>
    <t>Pavie Macquin</t>
  </si>
  <si>
    <t>"Y" - Ygrec</t>
  </si>
  <si>
    <t>Domaine Leflaive</t>
  </si>
  <si>
    <t>Puligny Montrachet AC</t>
  </si>
  <si>
    <t>Grivot</t>
  </si>
  <si>
    <t>Richebourg GC</t>
  </si>
  <si>
    <t>Joliet Benigne</t>
  </si>
  <si>
    <t>Fixin 1er Cru Clos de la Perriere</t>
  </si>
  <si>
    <t>Louis Jadot</t>
  </si>
  <si>
    <t>Montrachet GC</t>
  </si>
  <si>
    <t>Piper-Heidsieck</t>
  </si>
  <si>
    <t>Hors-Serie</t>
  </si>
  <si>
    <t>Hors-Serie Duo-Pack (1* Hors-Serie 1982, 1* Brut Sauvage 1982)</t>
  </si>
  <si>
    <t>rose</t>
  </si>
  <si>
    <t>Chateau de Beaucastel</t>
  </si>
  <si>
    <t>Chateauneuf du Pape Blanc Vieilles Vignes Roussanne</t>
  </si>
  <si>
    <t>Chateauneuf du Pape Hommage a Jacques Perrin</t>
  </si>
  <si>
    <t xml:space="preserve">Chateau de Beaucastel </t>
  </si>
  <si>
    <t xml:space="preserve">Rhone </t>
  </si>
  <si>
    <t>Vinsobres</t>
  </si>
  <si>
    <t>Famille Perrin</t>
  </si>
  <si>
    <t>Vinsobres Les Hauts de Julien Vieilles Vignes</t>
  </si>
  <si>
    <t>Aglianico</t>
  </si>
  <si>
    <t>Michele Chiarlo</t>
  </si>
  <si>
    <t>Monteverro</t>
  </si>
  <si>
    <t>Leithaberg</t>
  </si>
  <si>
    <t>Esterhazy</t>
  </si>
  <si>
    <t>Tesoro</t>
  </si>
  <si>
    <t>Cuvee "G"</t>
  </si>
  <si>
    <t>Kirnbauer</t>
  </si>
  <si>
    <t>Forever</t>
  </si>
  <si>
    <t>Schloss Halbturn</t>
  </si>
  <si>
    <t>Jungenberg Vertikal-OHK 2006-2011</t>
  </si>
  <si>
    <t>Kracher</t>
  </si>
  <si>
    <t>Kollektionskiste - TBA No.01-10</t>
  </si>
  <si>
    <t>Pöckl</t>
  </si>
  <si>
    <t>Sauvignon Blanc Pössnitzberg Alte Reben</t>
  </si>
  <si>
    <t>Ried Kranachberg TRINKAUS Kollektionskiste (je 2* Privat 2015, Kranachberg 2019, Trinkaus 2017)</t>
  </si>
  <si>
    <t>Sauvignon Blanc Ried Kranachberg Trinkaus</t>
  </si>
  <si>
    <t>Selektionskiste "Die Parzellen" Ried Zieregg (6x0,75)</t>
  </si>
  <si>
    <t>Portugal</t>
  </si>
  <si>
    <t>Douro</t>
  </si>
  <si>
    <t>Douro Boys</t>
  </si>
  <si>
    <t>Anniversary Cuvee Red</t>
  </si>
  <si>
    <t>Fortified</t>
  </si>
  <si>
    <t>Anniversary Very Old Tawny</t>
  </si>
  <si>
    <t>nV</t>
  </si>
  <si>
    <t>Alexandre de Almeida / Niepoort</t>
  </si>
  <si>
    <t>Bucaco Reservado Branco</t>
  </si>
  <si>
    <t>3er Assortiment (je 1* La Joie, Le Desir, La Muse)</t>
  </si>
  <si>
    <t>La Muse 20th Anniversary</t>
  </si>
  <si>
    <t>Paso Robles</t>
  </si>
  <si>
    <t>Downstream Wines</t>
  </si>
  <si>
    <t>The Third Twin (SQN)</t>
  </si>
  <si>
    <t>tr-16-15705</t>
  </si>
  <si>
    <t>tr-16-13515</t>
  </si>
  <si>
    <t>ORANGE-A/00</t>
  </si>
  <si>
    <t>tr-16-27934</t>
  </si>
  <si>
    <t>GFR</t>
  </si>
  <si>
    <t>tr-16-33197</t>
  </si>
  <si>
    <t>RH-H/00</t>
  </si>
  <si>
    <t>tr-16-35401</t>
  </si>
  <si>
    <t>tr-16-35402</t>
  </si>
  <si>
    <t>tr-16-34086</t>
  </si>
  <si>
    <t>ORANGE-A/03</t>
  </si>
  <si>
    <t>tr-16-34597</t>
  </si>
  <si>
    <t>tr-16-33396</t>
  </si>
  <si>
    <t>tr-16-27095</t>
  </si>
  <si>
    <t>ORANGE-B/03</t>
  </si>
  <si>
    <t>tr-16-33949</t>
  </si>
  <si>
    <t>tr-16-33950</t>
  </si>
  <si>
    <t>ORANGE-A/01</t>
  </si>
  <si>
    <t>tr-16-30577</t>
  </si>
  <si>
    <t>GFR-C/01</t>
  </si>
  <si>
    <t>tr-16-18448</t>
  </si>
  <si>
    <t>tr-16-31067</t>
  </si>
  <si>
    <t>tr-16-28541</t>
  </si>
  <si>
    <t>tr-16-29768</t>
  </si>
  <si>
    <t>tr-16-31056</t>
  </si>
  <si>
    <t>tr-16-35515</t>
  </si>
  <si>
    <t>tr-16-35199</t>
  </si>
  <si>
    <t>tr-16-35203</t>
  </si>
  <si>
    <t>tr-16-35204</t>
  </si>
  <si>
    <t>tr-16-35200</t>
  </si>
  <si>
    <t>tr-16-35201</t>
  </si>
  <si>
    <t>tr-16-35202</t>
  </si>
  <si>
    <t>tr-16-35513</t>
  </si>
  <si>
    <t>tr-16-13645</t>
  </si>
  <si>
    <t>tr-16-33024</t>
  </si>
  <si>
    <t>tr-16-26311</t>
  </si>
  <si>
    <t>tr-16-35444</t>
  </si>
  <si>
    <t>tr-16-35445</t>
  </si>
  <si>
    <t>tr-16-35446</t>
  </si>
  <si>
    <t>tr-16-19522</t>
  </si>
  <si>
    <t>tr-16-34697</t>
  </si>
  <si>
    <t>tr-16-27359</t>
  </si>
  <si>
    <t>tr-16-33224</t>
  </si>
  <si>
    <t>tr-16-33227</t>
  </si>
  <si>
    <t>tr-16-34796</t>
  </si>
  <si>
    <t>tr-16-33957</t>
  </si>
  <si>
    <t>tr-16-34798</t>
  </si>
  <si>
    <t>tr-16-16965</t>
  </si>
  <si>
    <t>tr-16-34870</t>
  </si>
  <si>
    <t>tr-16-23847</t>
  </si>
  <si>
    <t>tr-16-23848</t>
  </si>
  <si>
    <t>tr-16-32391</t>
  </si>
  <si>
    <t>tr-16-33428</t>
  </si>
  <si>
    <t>tr-16-34895</t>
  </si>
  <si>
    <t>RM-D/01</t>
  </si>
  <si>
    <t>tr-16-32854</t>
  </si>
  <si>
    <t>tr-16-32855</t>
  </si>
  <si>
    <t>tr-16-14289</t>
  </si>
  <si>
    <t>tr-16-23698</t>
  </si>
  <si>
    <t>GFR-C/03</t>
  </si>
  <si>
    <t>tr-16-25919</t>
  </si>
  <si>
    <t>tr-16-32941</t>
  </si>
  <si>
    <t>tr-16-32942</t>
  </si>
  <si>
    <t>GFR-B/00</t>
  </si>
  <si>
    <t>tr-16-12654</t>
  </si>
  <si>
    <t>tr-16-15917</t>
  </si>
  <si>
    <t>tr-16-25928</t>
  </si>
  <si>
    <t>tr-16-32943</t>
  </si>
  <si>
    <t>GFR-C/00</t>
  </si>
  <si>
    <t>tr-16-20867</t>
  </si>
  <si>
    <t>tr-16-32926</t>
  </si>
  <si>
    <t>tr-16-23061</t>
  </si>
  <si>
    <t>tr-16-19115</t>
  </si>
  <si>
    <t>tr-16-18076</t>
  </si>
  <si>
    <t>tr-16-35232</t>
  </si>
  <si>
    <t>tr-16-35233</t>
  </si>
  <si>
    <t>tr-16-35796</t>
  </si>
  <si>
    <t>tr-16-35797</t>
  </si>
  <si>
    <t>tr-16-22255</t>
  </si>
  <si>
    <t>tr-16-35487</t>
  </si>
  <si>
    <t>GFR-A/03</t>
  </si>
  <si>
    <t>tr-16-35491</t>
  </si>
  <si>
    <t>tr-16-30617</t>
  </si>
  <si>
    <t>tr-16-35494</t>
  </si>
  <si>
    <t>RH-K/03</t>
  </si>
  <si>
    <t>97-99</t>
  </si>
  <si>
    <t>93+</t>
  </si>
  <si>
    <t>(92-93)</t>
  </si>
  <si>
    <t>95+</t>
  </si>
  <si>
    <t>Kellerkiste von den großen Lagen</t>
  </si>
  <si>
    <t>Downstream Collectors Case (3*0,75, 1*1,50)</t>
  </si>
  <si>
    <t>Collectors Case - 3* Syrah, 3* Grenache</t>
  </si>
  <si>
    <t>Eleven Confessions Assortment (1 Syrah &amp; 1 Grenache)</t>
  </si>
  <si>
    <t>95</t>
  </si>
  <si>
    <t>100/99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</si>
</sst>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  <numFmt numFmtId="167" formatCode="[$-C07]d/mmmm\ yyyy;@"/>
  </numFmts>
  <fonts count="41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8"/>
      <color rgb="FF000000"/>
      <name val="Calibri"/>
      <family val="2"/>
      <charset val="1"/>
    </font>
    <font>
      <b/>
      <sz val="29"/>
      <color rgb="FFFF0000"/>
      <name val="Calibri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DCE6F2"/>
      </patternFill>
    </fill>
  </fills>
  <borders count="101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164" fontId="18" fillId="0" borderId="0" applyBorder="0" applyProtection="0"/>
    <xf numFmtId="0" fontId="6" fillId="0" borderId="0" applyBorder="0" applyProtection="0"/>
  </cellStyleXfs>
  <cellXfs count="25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10" fillId="7" borderId="14" xfId="0" applyFont="1" applyFill="1" applyBorder="1" applyAlignment="1">
      <alignment horizontal="right" vertical="center"/>
    </xf>
    <xf numFmtId="164" fontId="10" fillId="7" borderId="17" xfId="0" applyNumberFormat="1" applyFont="1" applyFill="1" applyBorder="1" applyAlignment="1">
      <alignment horizontal="center" vertical="center"/>
    </xf>
    <xf numFmtId="164" fontId="10" fillId="4" borderId="20" xfId="0" applyNumberFormat="1" applyFont="1" applyFill="1" applyBorder="1" applyAlignment="1">
      <alignment horizontal="center" vertical="center"/>
    </xf>
    <xf numFmtId="164" fontId="10" fillId="7" borderId="20" xfId="0" applyNumberFormat="1" applyFont="1" applyFill="1" applyBorder="1" applyAlignment="1">
      <alignment horizontal="center" vertical="center"/>
    </xf>
    <xf numFmtId="164" fontId="10" fillId="4" borderId="24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13" fillId="2" borderId="27" xfId="0" applyFont="1" applyFill="1" applyBorder="1" applyAlignment="1">
      <alignment vertical="center"/>
    </xf>
    <xf numFmtId="0" fontId="13" fillId="2" borderId="28" xfId="0" applyFont="1" applyFill="1" applyBorder="1" applyAlignment="1">
      <alignment vertical="center"/>
    </xf>
    <xf numFmtId="0" fontId="13" fillId="2" borderId="29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9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49" fontId="14" fillId="0" borderId="38" xfId="1" applyNumberFormat="1" applyFont="1" applyBorder="1" applyAlignment="1" applyProtection="1">
      <alignment horizontal="center" vertical="center"/>
    </xf>
    <xf numFmtId="0" fontId="17" fillId="5" borderId="39" xfId="0" applyFont="1" applyFill="1" applyBorder="1" applyAlignment="1">
      <alignment horizontal="center" vertical="center"/>
    </xf>
    <xf numFmtId="164" fontId="16" fillId="6" borderId="37" xfId="0" applyNumberFormat="1" applyFont="1" applyFill="1" applyBorder="1" applyAlignment="1">
      <alignment horizontal="center" vertical="center"/>
    </xf>
    <xf numFmtId="164" fontId="17" fillId="3" borderId="40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right" vertical="center"/>
    </xf>
    <xf numFmtId="0" fontId="21" fillId="0" borderId="6" xfId="0" applyFont="1" applyBorder="1" applyAlignment="1">
      <alignment horizontal="right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10" xfId="0" applyFont="1" applyFill="1" applyBorder="1" applyAlignment="1">
      <alignment horizontal="center" vertical="center"/>
    </xf>
    <xf numFmtId="0" fontId="21" fillId="10" borderId="54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 wrapText="1"/>
    </xf>
    <xf numFmtId="0" fontId="23" fillId="10" borderId="11" xfId="0" applyFont="1" applyFill="1" applyBorder="1" applyAlignment="1">
      <alignment horizontal="center" vertical="center" wrapText="1"/>
    </xf>
    <xf numFmtId="0" fontId="21" fillId="0" borderId="8" xfId="0" applyFont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0" fontId="0" fillId="13" borderId="21" xfId="0" applyFill="1" applyBorder="1" applyAlignment="1">
      <alignment vertical="center"/>
    </xf>
    <xf numFmtId="0" fontId="21" fillId="13" borderId="23" xfId="0" applyFont="1" applyFill="1" applyBorder="1" applyAlignment="1">
      <alignment vertical="center"/>
    </xf>
    <xf numFmtId="0" fontId="0" fillId="13" borderId="23" xfId="0" applyFill="1" applyBorder="1" applyAlignment="1">
      <alignment horizontal="center" vertical="center"/>
    </xf>
    <xf numFmtId="0" fontId="0" fillId="13" borderId="24" xfId="0" applyFill="1" applyBorder="1" applyAlignment="1">
      <alignment horizontal="center" vertical="center"/>
    </xf>
    <xf numFmtId="166" fontId="21" fillId="13" borderId="21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166" fontId="21" fillId="13" borderId="24" xfId="1" applyNumberFormat="1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0" borderId="23" xfId="0" applyFont="1" applyFill="1" applyBorder="1" applyAlignment="1">
      <alignment horizontal="center" vertical="center"/>
    </xf>
    <xf numFmtId="0" fontId="23" fillId="10" borderId="23" xfId="0" applyFont="1" applyFill="1" applyBorder="1" applyAlignment="1">
      <alignment horizontal="center" vertical="center" wrapText="1"/>
    </xf>
    <xf numFmtId="0" fontId="23" fillId="10" borderId="71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31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0" fillId="11" borderId="72" xfId="0" applyFont="1" applyFill="1" applyBorder="1" applyAlignment="1">
      <alignment horizontal="center" vertical="center"/>
    </xf>
    <xf numFmtId="0" fontId="20" fillId="11" borderId="19" xfId="0" applyFont="1" applyFill="1" applyBorder="1" applyAlignment="1">
      <alignment horizontal="center" vertical="center"/>
    </xf>
    <xf numFmtId="43" fontId="1" fillId="12" borderId="73" xfId="0" applyNumberFormat="1" applyFont="1" applyFill="1" applyBorder="1" applyAlignment="1">
      <alignment horizontal="center" vertical="center"/>
    </xf>
    <xf numFmtId="43" fontId="20" fillId="9" borderId="74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1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1" fillId="0" borderId="75" xfId="0" applyFont="1" applyBorder="1" applyAlignment="1">
      <alignment vertical="center"/>
    </xf>
    <xf numFmtId="166" fontId="21" fillId="9" borderId="21" xfId="0" applyNumberFormat="1" applyFont="1" applyFill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0" fillId="11" borderId="76" xfId="0" applyFont="1" applyFill="1" applyBorder="1" applyAlignment="1">
      <alignment horizontal="center" vertical="center"/>
    </xf>
    <xf numFmtId="0" fontId="20" fillId="11" borderId="77" xfId="0" applyFont="1" applyFill="1" applyBorder="1" applyAlignment="1">
      <alignment horizontal="center" vertical="center"/>
    </xf>
    <xf numFmtId="43" fontId="1" fillId="12" borderId="78" xfId="0" applyNumberFormat="1" applyFont="1" applyFill="1" applyBorder="1" applyAlignment="1">
      <alignment horizontal="center" vertical="center"/>
    </xf>
    <xf numFmtId="43" fontId="20" fillId="9" borderId="45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6" fillId="14" borderId="0" xfId="0" applyFont="1" applyFill="1" applyAlignment="1">
      <alignment horizontal="left" vertical="center"/>
    </xf>
    <xf numFmtId="0" fontId="22" fillId="14" borderId="0" xfId="0" applyFont="1" applyFill="1" applyAlignment="1">
      <alignment horizontal="center" vertical="center"/>
    </xf>
    <xf numFmtId="0" fontId="27" fillId="14" borderId="0" xfId="0" applyFont="1" applyFill="1" applyAlignment="1">
      <alignment horizontal="right" vertical="center"/>
    </xf>
    <xf numFmtId="2" fontId="28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0" fillId="14" borderId="0" xfId="0" applyFont="1" applyFill="1" applyAlignment="1">
      <alignment vertical="center"/>
    </xf>
    <xf numFmtId="0" fontId="1" fillId="0" borderId="37" xfId="0" applyFont="1" applyBorder="1" applyAlignment="1">
      <alignment horizontal="center" vertical="center"/>
    </xf>
    <xf numFmtId="49" fontId="1" fillId="0" borderId="35" xfId="1" applyNumberFormat="1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49" fontId="1" fillId="0" borderId="42" xfId="1" applyNumberFormat="1" applyFont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/>
    </xf>
    <xf numFmtId="0" fontId="17" fillId="3" borderId="53" xfId="0" applyFont="1" applyFill="1" applyBorder="1" applyAlignment="1">
      <alignment horizontal="center" vertical="center"/>
    </xf>
    <xf numFmtId="0" fontId="17" fillId="3" borderId="60" xfId="0" applyFont="1" applyFill="1" applyBorder="1" applyAlignment="1">
      <alignment horizontal="center" vertical="center"/>
    </xf>
    <xf numFmtId="49" fontId="17" fillId="8" borderId="82" xfId="1" applyNumberFormat="1" applyFont="1" applyFill="1" applyBorder="1" applyAlignment="1" applyProtection="1">
      <alignment horizontal="center" vertical="center"/>
    </xf>
    <xf numFmtId="164" fontId="3" fillId="2" borderId="26" xfId="1" applyFont="1" applyFill="1" applyBorder="1" applyAlignment="1" applyProtection="1">
      <alignment horizontal="center" vertical="center"/>
    </xf>
    <xf numFmtId="164" fontId="13" fillId="2" borderId="25" xfId="1" applyFont="1" applyFill="1" applyBorder="1" applyAlignment="1" applyProtection="1">
      <alignment horizontal="center" vertical="center"/>
    </xf>
    <xf numFmtId="164" fontId="17" fillId="3" borderId="20" xfId="1" applyFont="1" applyFill="1" applyBorder="1" applyAlignment="1" applyProtection="1">
      <alignment horizontal="right" vertical="center"/>
    </xf>
    <xf numFmtId="164" fontId="17" fillId="3" borderId="24" xfId="1" applyFont="1" applyFill="1" applyBorder="1" applyAlignment="1" applyProtection="1">
      <alignment horizontal="right" vertical="center"/>
    </xf>
    <xf numFmtId="0" fontId="33" fillId="13" borderId="8" xfId="0" applyFont="1" applyFill="1" applyBorder="1" applyAlignment="1">
      <alignment horizontal="center" vertical="center"/>
    </xf>
    <xf numFmtId="0" fontId="33" fillId="13" borderId="75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right" vertical="center"/>
    </xf>
    <xf numFmtId="0" fontId="10" fillId="7" borderId="21" xfId="0" applyFont="1" applyFill="1" applyBorder="1" applyAlignment="1">
      <alignment horizontal="right" vertical="center"/>
    </xf>
    <xf numFmtId="0" fontId="2" fillId="2" borderId="79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2" fillId="4" borderId="83" xfId="0" applyFont="1" applyFill="1" applyBorder="1" applyAlignment="1">
      <alignment horizontal="center" vertical="center"/>
    </xf>
    <xf numFmtId="0" fontId="36" fillId="4" borderId="84" xfId="0" applyFont="1" applyFill="1" applyBorder="1" applyAlignment="1">
      <alignment horizontal="center" vertical="center" wrapText="1"/>
    </xf>
    <xf numFmtId="0" fontId="36" fillId="4" borderId="85" xfId="0" applyFont="1" applyFill="1" applyBorder="1" applyAlignment="1">
      <alignment horizontal="center" vertical="center" wrapText="1"/>
    </xf>
    <xf numFmtId="0" fontId="2" fillId="5" borderId="86" xfId="0" applyFont="1" applyFill="1" applyBorder="1" applyAlignment="1">
      <alignment horizontal="center" vertical="center"/>
    </xf>
    <xf numFmtId="164" fontId="0" fillId="6" borderId="86" xfId="0" applyNumberFormat="1" applyFill="1" applyBorder="1" applyAlignment="1">
      <alignment horizontal="center" vertical="center"/>
    </xf>
    <xf numFmtId="164" fontId="2" fillId="3" borderId="87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2" fillId="5" borderId="88" xfId="0" applyFont="1" applyFill="1" applyBorder="1" applyAlignment="1">
      <alignment horizontal="center" vertical="center"/>
    </xf>
    <xf numFmtId="164" fontId="0" fillId="6" borderId="88" xfId="0" applyNumberFormat="1" applyFill="1" applyBorder="1" applyAlignment="1">
      <alignment horizontal="center" vertical="center"/>
    </xf>
    <xf numFmtId="164" fontId="2" fillId="3" borderId="8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5" borderId="90" xfId="0" applyFont="1" applyFill="1" applyBorder="1" applyAlignment="1">
      <alignment horizontal="center" vertical="center"/>
    </xf>
    <xf numFmtId="164" fontId="0" fillId="6" borderId="90" xfId="0" applyNumberFormat="1" applyFill="1" applyBorder="1" applyAlignment="1">
      <alignment horizontal="center" vertical="center"/>
    </xf>
    <xf numFmtId="164" fontId="2" fillId="3" borderId="9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right" vertical="center"/>
    </xf>
    <xf numFmtId="0" fontId="0" fillId="7" borderId="15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7" fillId="0" borderId="0" xfId="0" applyFont="1" applyAlignment="1">
      <alignment horizontal="left" vertical="center"/>
    </xf>
    <xf numFmtId="0" fontId="0" fillId="7" borderId="22" xfId="0" applyFill="1" applyBorder="1" applyAlignment="1">
      <alignment vertical="center"/>
    </xf>
    <xf numFmtId="164" fontId="16" fillId="6" borderId="38" xfId="1" applyFont="1" applyFill="1" applyBorder="1" applyAlignment="1" applyProtection="1">
      <alignment horizontal="right" vertical="center"/>
    </xf>
    <xf numFmtId="0" fontId="3" fillId="15" borderId="92" xfId="0" applyFont="1" applyFill="1" applyBorder="1" applyAlignment="1">
      <alignment horizontal="center" vertical="center"/>
    </xf>
    <xf numFmtId="0" fontId="1" fillId="0" borderId="93" xfId="0" applyFont="1" applyBorder="1" applyAlignment="1">
      <alignment vertical="center"/>
    </xf>
    <xf numFmtId="0" fontId="1" fillId="0" borderId="94" xfId="0" applyFont="1" applyBorder="1" applyAlignment="1">
      <alignment vertical="center"/>
    </xf>
    <xf numFmtId="0" fontId="1" fillId="0" borderId="95" xfId="0" applyFont="1" applyBorder="1" applyAlignment="1">
      <alignment vertical="center"/>
    </xf>
    <xf numFmtId="0" fontId="20" fillId="0" borderId="93" xfId="0" applyFont="1" applyBorder="1" applyAlignment="1">
      <alignment vertical="center"/>
    </xf>
    <xf numFmtId="0" fontId="20" fillId="0" borderId="94" xfId="0" applyFont="1" applyBorder="1" applyAlignment="1">
      <alignment vertical="center"/>
    </xf>
    <xf numFmtId="0" fontId="37" fillId="0" borderId="94" xfId="0" applyFont="1" applyBorder="1" applyAlignment="1">
      <alignment vertical="center"/>
    </xf>
    <xf numFmtId="0" fontId="1" fillId="0" borderId="9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20" fillId="0" borderId="41" xfId="0" applyFont="1" applyBorder="1" applyAlignment="1">
      <alignment vertical="center"/>
    </xf>
    <xf numFmtId="0" fontId="20" fillId="0" borderId="42" xfId="0" applyFont="1" applyBorder="1" applyAlignment="1">
      <alignment vertical="center"/>
    </xf>
    <xf numFmtId="0" fontId="37" fillId="0" borderId="42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9" fontId="14" fillId="0" borderId="44" xfId="1" applyNumberFormat="1" applyFont="1" applyBorder="1" applyAlignment="1" applyProtection="1">
      <alignment horizontal="center" vertical="center"/>
    </xf>
    <xf numFmtId="164" fontId="16" fillId="6" borderId="44" xfId="1" applyFont="1" applyFill="1" applyBorder="1" applyAlignment="1" applyProtection="1">
      <alignment horizontal="right" vertical="center"/>
    </xf>
    <xf numFmtId="49" fontId="17" fillId="8" borderId="71" xfId="1" applyNumberFormat="1" applyFont="1" applyFill="1" applyBorder="1" applyAlignment="1" applyProtection="1">
      <alignment horizontal="center" vertical="center"/>
    </xf>
    <xf numFmtId="164" fontId="16" fillId="6" borderId="44" xfId="0" applyNumberFormat="1" applyFont="1" applyFill="1" applyBorder="1" applyAlignment="1">
      <alignment horizontal="center" vertical="center"/>
    </xf>
    <xf numFmtId="164" fontId="17" fillId="3" borderId="100" xfId="0" applyNumberFormat="1" applyFont="1" applyFill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44" xfId="0" applyFont="1" applyBorder="1" applyAlignment="1">
      <alignment horizontal="center" vertical="center"/>
    </xf>
    <xf numFmtId="0" fontId="20" fillId="0" borderId="94" xfId="0" applyFont="1" applyBorder="1" applyAlignment="1">
      <alignment vertical="center" wrapText="1"/>
    </xf>
    <xf numFmtId="2" fontId="33" fillId="13" borderId="8" xfId="0" applyNumberFormat="1" applyFont="1" applyFill="1" applyBorder="1" applyAlignment="1">
      <alignment horizontal="center" vertical="center"/>
    </xf>
    <xf numFmtId="0" fontId="32" fillId="2" borderId="79" xfId="0" applyFont="1" applyFill="1" applyBorder="1" applyAlignment="1">
      <alignment vertical="center"/>
    </xf>
    <xf numFmtId="0" fontId="32" fillId="2" borderId="81" xfId="0" applyFont="1" applyFill="1" applyBorder="1" applyAlignment="1">
      <alignment vertical="center"/>
    </xf>
    <xf numFmtId="0" fontId="2" fillId="2" borderId="79" xfId="0" applyFont="1" applyFill="1" applyBorder="1" applyAlignment="1">
      <alignment vertical="center"/>
    </xf>
    <xf numFmtId="0" fontId="2" fillId="2" borderId="81" xfId="0" applyFont="1" applyFill="1" applyBorder="1" applyAlignment="1">
      <alignment vertical="center"/>
    </xf>
    <xf numFmtId="0" fontId="3" fillId="2" borderId="80" xfId="0" applyFont="1" applyFill="1" applyBorder="1" applyAlignment="1">
      <alignment vertical="center"/>
    </xf>
    <xf numFmtId="0" fontId="3" fillId="2" borderId="79" xfId="0" applyFont="1" applyFill="1" applyBorder="1" applyAlignment="1">
      <alignment vertical="center"/>
    </xf>
    <xf numFmtId="0" fontId="3" fillId="2" borderId="81" xfId="0" applyFont="1" applyFill="1" applyBorder="1" applyAlignment="1">
      <alignment vertical="center"/>
    </xf>
    <xf numFmtId="0" fontId="13" fillId="2" borderId="92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2" fillId="2" borderId="66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167" fontId="39" fillId="0" borderId="0" xfId="0" applyNumberFormat="1" applyFont="1" applyAlignment="1">
      <alignment horizontal="center" vertical="center"/>
    </xf>
    <xf numFmtId="167" fontId="39" fillId="0" borderId="2" xfId="0" applyNumberFormat="1" applyFont="1" applyBorder="1" applyAlignment="1">
      <alignment horizontal="center" vertical="center"/>
    </xf>
    <xf numFmtId="2" fontId="3" fillId="7" borderId="16" xfId="0" applyNumberFormat="1" applyFont="1" applyFill="1" applyBorder="1" applyAlignment="1">
      <alignment horizontal="center" vertical="center"/>
    </xf>
    <xf numFmtId="165" fontId="3" fillId="7" borderId="16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34" fillId="4" borderId="5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9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3" fillId="7" borderId="23" xfId="0" applyNumberFormat="1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11" fillId="7" borderId="14" xfId="0" applyFont="1" applyFill="1" applyBorder="1" applyAlignment="1">
      <alignment horizontal="right" vertical="center"/>
    </xf>
    <xf numFmtId="2" fontId="3" fillId="7" borderId="19" xfId="0" applyNumberFormat="1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right" vertical="center"/>
    </xf>
    <xf numFmtId="0" fontId="2" fillId="4" borderId="98" xfId="0" applyFont="1" applyFill="1" applyBorder="1" applyAlignment="1">
      <alignment horizontal="center" vertical="center"/>
    </xf>
    <xf numFmtId="0" fontId="2" fillId="4" borderId="99" xfId="0" applyFont="1" applyFill="1" applyBorder="1" applyAlignment="1">
      <alignment horizontal="center" vertical="center"/>
    </xf>
    <xf numFmtId="0" fontId="21" fillId="10" borderId="67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43" fontId="0" fillId="12" borderId="56" xfId="0" applyNumberFormat="1" applyFill="1" applyBorder="1" applyAlignment="1">
      <alignment horizontal="center" vertical="center"/>
    </xf>
    <xf numFmtId="43" fontId="0" fillId="12" borderId="62" xfId="0" applyNumberFormat="1" applyFill="1" applyBorder="1" applyAlignment="1">
      <alignment horizontal="center" vertical="center"/>
    </xf>
    <xf numFmtId="43" fontId="21" fillId="9" borderId="58" xfId="0" applyNumberFormat="1" applyFont="1" applyFill="1" applyBorder="1" applyAlignment="1">
      <alignment horizontal="center" vertical="center"/>
    </xf>
    <xf numFmtId="43" fontId="21" fillId="9" borderId="64" xfId="0" applyNumberFormat="1" applyFont="1" applyFill="1" applyBorder="1" applyAlignment="1">
      <alignment horizontal="center" vertical="center"/>
    </xf>
    <xf numFmtId="0" fontId="21" fillId="11" borderId="55" xfId="0" applyFont="1" applyFill="1" applyBorder="1" applyAlignment="1">
      <alignment horizontal="center" vertical="center"/>
    </xf>
    <xf numFmtId="0" fontId="21" fillId="11" borderId="61" xfId="0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62" xfId="0" applyFont="1" applyFill="1" applyBorder="1" applyAlignment="1">
      <alignment horizontal="center" vertical="center"/>
    </xf>
    <xf numFmtId="0" fontId="21" fillId="10" borderId="49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19" fillId="9" borderId="36" xfId="0" applyFont="1" applyFill="1" applyBorder="1" applyAlignment="1">
      <alignment horizontal="center" vertical="center"/>
    </xf>
    <xf numFmtId="0" fontId="19" fillId="9" borderId="52" xfId="0" applyFont="1" applyFill="1" applyBorder="1" applyAlignment="1">
      <alignment horizontal="center" vertical="center"/>
    </xf>
    <xf numFmtId="0" fontId="19" fillId="9" borderId="53" xfId="0" applyFont="1" applyFill="1" applyBorder="1" applyAlignment="1">
      <alignment horizontal="center" vertical="center"/>
    </xf>
    <xf numFmtId="0" fontId="29" fillId="13" borderId="4" xfId="0" applyFont="1" applyFill="1" applyBorder="1" applyAlignment="1">
      <alignment horizontal="center" vertical="center"/>
    </xf>
    <xf numFmtId="0" fontId="29" fillId="13" borderId="15" xfId="0" applyFont="1" applyFill="1" applyBorder="1" applyAlignment="1">
      <alignment horizontal="center" vertical="center"/>
    </xf>
    <xf numFmtId="0" fontId="29" fillId="13" borderId="65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4" xfId="0" applyFont="1" applyFill="1" applyBorder="1" applyAlignment="1">
      <alignment horizontal="center" vertical="center"/>
    </xf>
    <xf numFmtId="0" fontId="21" fillId="13" borderId="13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0" fontId="21" fillId="13" borderId="65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2" xfId="0" applyFont="1" applyFill="1" applyBorder="1" applyAlignment="1">
      <alignment horizontal="center" vertical="center" wrapText="1"/>
    </xf>
    <xf numFmtId="0" fontId="19" fillId="9" borderId="46" xfId="0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/>
    </xf>
    <xf numFmtId="0" fontId="19" fillId="9" borderId="48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5" fillId="14" borderId="0" xfId="0" applyFont="1" applyFill="1" applyAlignment="1">
      <alignment horizontal="right" vertical="center"/>
    </xf>
    <xf numFmtId="0" fontId="19" fillId="9" borderId="43" xfId="0" applyFont="1" applyFill="1" applyBorder="1" applyAlignment="1">
      <alignment horizontal="center" vertical="center"/>
    </xf>
    <xf numFmtId="0" fontId="19" fillId="9" borderId="59" xfId="0" applyFont="1" applyFill="1" applyBorder="1" applyAlignment="1">
      <alignment horizontal="center" vertical="center"/>
    </xf>
    <xf numFmtId="0" fontId="19" fillId="9" borderId="60" xfId="0" applyFont="1" applyFill="1" applyBorder="1" applyAlignment="1">
      <alignment horizontal="center" vertical="center"/>
    </xf>
    <xf numFmtId="0" fontId="24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3" fillId="13" borderId="15" xfId="0" applyFont="1" applyFill="1" applyBorder="1" applyAlignment="1">
      <alignment horizontal="center" vertical="center" wrapText="1"/>
    </xf>
    <xf numFmtId="0" fontId="23" fillId="13" borderId="22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right" vertical="center"/>
    </xf>
    <xf numFmtId="2" fontId="32" fillId="2" borderId="80" xfId="0" applyNumberFormat="1" applyFont="1" applyFill="1" applyBorder="1" applyAlignment="1">
      <alignment vertical="center"/>
    </xf>
    <xf numFmtId="2" fontId="32" fillId="2" borderId="12" xfId="0" applyNumberFormat="1" applyFont="1" applyFill="1" applyBorder="1" applyAlignment="1">
      <alignment horizontal="center" vertical="center"/>
    </xf>
    <xf numFmtId="2" fontId="33" fillId="13" borderId="75" xfId="0" applyNumberFormat="1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733965</xdr:colOff>
      <xdr:row>1</xdr:row>
      <xdr:rowOff>208262</xdr:rowOff>
    </xdr:from>
    <xdr:to>
      <xdr:col>6</xdr:col>
      <xdr:colOff>1316743</xdr:colOff>
      <xdr:row>2</xdr:row>
      <xdr:rowOff>358023</xdr:rowOff>
    </xdr:to>
    <xdr:pic>
      <xdr:nvPicPr>
        <xdr:cNvPr id="5" name="Picture 1" descr="trinkreif_logo.eps">
          <a:extLst>
            <a:ext uri="{FF2B5EF4-FFF2-40B4-BE49-F238E27FC236}">
              <a16:creationId xmlns:a16="http://schemas.microsoft.com/office/drawing/2014/main" id="{266FCA9F-0382-AD43-8A1F-7906E35088A5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965" y="424162"/>
          <a:ext cx="2995778" cy="518061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3</xdr:col>
      <xdr:colOff>57727</xdr:colOff>
      <xdr:row>140</xdr:row>
      <xdr:rowOff>161635</xdr:rowOff>
    </xdr:from>
    <xdr:to>
      <xdr:col>24</xdr:col>
      <xdr:colOff>23091</xdr:colOff>
      <xdr:row>166</xdr:row>
      <xdr:rowOff>31995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F03508B9-BEE1-F140-84A8-517A4DD553D4}"/>
            </a:ext>
          </a:extLst>
        </xdr:cNvPr>
        <xdr:cNvGrpSpPr/>
      </xdr:nvGrpSpPr>
      <xdr:grpSpPr>
        <a:xfrm>
          <a:off x="57727" y="28574999"/>
          <a:ext cx="16048182" cy="5273632"/>
          <a:chOff x="1" y="673100"/>
          <a:chExt cx="18893281" cy="4443984"/>
        </a:xfrm>
      </xdr:grpSpPr>
      <xdr:pic>
        <xdr:nvPicPr>
          <xdr:cNvPr id="3" name="Grafik 2">
            <a:extLst>
              <a:ext uri="{FF2B5EF4-FFF2-40B4-BE49-F238E27FC236}">
                <a16:creationId xmlns:a16="http://schemas.microsoft.com/office/drawing/2014/main" id="{1580C878-966F-9844-9D48-33E02DEF942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4" name="Grafik 3">
            <a:extLst>
              <a:ext uri="{FF2B5EF4-FFF2-40B4-BE49-F238E27FC236}">
                <a16:creationId xmlns:a16="http://schemas.microsoft.com/office/drawing/2014/main" id="{3FE2CD58-3613-6350-99B7-B1680A7AFB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W140"/>
  <sheetViews>
    <sheetView showGridLines="0" tabSelected="1" topLeftCell="D1" zoomScale="110" zoomScaleNormal="100" zoomScaleSheetLayoutView="5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hidden="1" customWidth="1" outlineLevel="1"/>
    <col min="7" max="7" width="26.33203125" style="2" customWidth="1" collapsed="1"/>
    <col min="8" max="8" width="43" style="2" customWidth="1"/>
    <col min="9" max="9" width="0.1640625" style="1" hidden="1" customWidth="1" outlineLevel="1"/>
    <col min="10" max="10" width="8.6640625" style="3" customWidth="1" collapsed="1"/>
    <col min="11" max="11" width="8.6640625" style="4" customWidth="1"/>
    <col min="12" max="12" width="8.5" style="3" customWidth="1"/>
    <col min="13" max="13" width="10.5" style="5" customWidth="1"/>
    <col min="14" max="14" width="8" style="5" customWidth="1"/>
    <col min="15" max="15" width="10.6640625" style="251" customWidth="1"/>
    <col min="16" max="16" width="18.6640625" style="5" hidden="1" customWidth="1" outlineLevel="1"/>
    <col min="17" max="17" width="10" style="6" hidden="1" customWidth="1" outlineLevel="1"/>
    <col min="18" max="18" width="8.83203125" style="6" customWidth="1" collapsed="1"/>
    <col min="19" max="19" width="10.5" style="7" hidden="1" customWidth="1" outlineLevel="1"/>
    <col min="20" max="20" width="12.1640625" style="8" customWidth="1" collapsed="1"/>
    <col min="21" max="21" width="10" style="2" customWidth="1" outlineLevel="1"/>
    <col min="22" max="22" width="7" style="9" customWidth="1"/>
    <col min="23" max="23" width="10.33203125" style="10" hidden="1" customWidth="1" outlineLevel="1"/>
    <col min="24" max="24" width="17.33203125" style="10" customWidth="1" collapsed="1"/>
    <col min="614" max="1012" width="10.5" customWidth="1"/>
  </cols>
  <sheetData>
    <row r="1" spans="1:1011" ht="17" thickBot="1" x14ac:dyDescent="0.25">
      <c r="W1" s="9"/>
      <c r="X1" s="9"/>
    </row>
    <row r="2" spans="1:1011" ht="29" customHeight="1" x14ac:dyDescent="0.2">
      <c r="G2" s="113"/>
      <c r="H2" s="11" t="s">
        <v>1</v>
      </c>
      <c r="I2" s="114"/>
      <c r="J2" s="185"/>
      <c r="K2" s="186"/>
      <c r="L2" s="186"/>
      <c r="M2" s="186"/>
      <c r="N2" s="186"/>
      <c r="O2" s="186"/>
      <c r="V2" s="187" t="s">
        <v>2</v>
      </c>
      <c r="W2" s="188"/>
      <c r="X2" s="188"/>
    </row>
    <row r="3" spans="1:1011" ht="37" customHeight="1" thickBot="1" x14ac:dyDescent="0.25">
      <c r="G3" s="113"/>
      <c r="H3" s="12" t="s">
        <v>3</v>
      </c>
      <c r="I3" s="115"/>
      <c r="J3" s="189"/>
      <c r="K3" s="189"/>
      <c r="L3" s="189"/>
      <c r="M3" s="189"/>
      <c r="N3" s="189"/>
      <c r="O3" s="189"/>
      <c r="V3" s="116" t="s">
        <v>4</v>
      </c>
      <c r="W3" s="117" t="s">
        <v>114</v>
      </c>
      <c r="X3" s="118" t="s">
        <v>115</v>
      </c>
    </row>
    <row r="4" spans="1:1011" ht="28" customHeight="1" x14ac:dyDescent="0.2">
      <c r="D4" s="178" t="s">
        <v>118</v>
      </c>
      <c r="E4" s="178"/>
      <c r="F4" s="178"/>
      <c r="G4" s="179"/>
      <c r="H4" s="13" t="s">
        <v>7</v>
      </c>
      <c r="I4" s="115"/>
      <c r="J4" s="189"/>
      <c r="K4" s="189"/>
      <c r="L4" s="189"/>
      <c r="M4" s="189"/>
      <c r="N4" s="189"/>
      <c r="O4" s="189"/>
      <c r="T4" s="191" t="s">
        <v>116</v>
      </c>
      <c r="U4" s="192"/>
      <c r="V4" s="119">
        <f>SUMIF(R15:R2937,"D",V15:V2937)</f>
        <v>0</v>
      </c>
      <c r="W4" s="120">
        <f>SUMIF(R15:R2937,"D",W15:W2937)</f>
        <v>0</v>
      </c>
      <c r="X4" s="121">
        <f>SUMIF(R15:R2937,"D",X15:X2937)</f>
        <v>0</v>
      </c>
    </row>
    <row r="5" spans="1:1011" ht="32" customHeight="1" thickBot="1" x14ac:dyDescent="0.25">
      <c r="D5" s="180">
        <f ca="1">TODAY()</f>
        <v>45434</v>
      </c>
      <c r="E5" s="180"/>
      <c r="F5" s="180"/>
      <c r="G5" s="181"/>
      <c r="H5" s="14" t="s">
        <v>8</v>
      </c>
      <c r="I5" s="122"/>
      <c r="J5" s="190"/>
      <c r="K5" s="190"/>
      <c r="L5" s="190"/>
      <c r="M5" s="190"/>
      <c r="N5" s="190"/>
      <c r="O5" s="190"/>
      <c r="T5" s="193" t="s">
        <v>117</v>
      </c>
      <c r="U5" s="194"/>
      <c r="V5" s="123">
        <f>SUMIF(R15:R2937,"U",V15:V2937)</f>
        <v>0</v>
      </c>
      <c r="W5" s="124">
        <f>SUMIF(R15:R2937,"U",W15:W2937)</f>
        <v>0</v>
      </c>
      <c r="X5" s="125">
        <f>SUMIF(R15:R2937,"U",X15:X2937)</f>
        <v>0</v>
      </c>
    </row>
    <row r="6" spans="1:1011" ht="32" customHeight="1" thickBot="1" x14ac:dyDescent="0.25">
      <c r="D6" s="195" t="s">
        <v>0</v>
      </c>
      <c r="E6" s="195"/>
      <c r="F6" s="195"/>
      <c r="G6" s="195"/>
      <c r="H6" s="126"/>
      <c r="J6" s="126"/>
      <c r="K6" s="126"/>
      <c r="L6" s="126"/>
      <c r="M6" s="126"/>
      <c r="N6" s="126"/>
      <c r="O6" s="252"/>
      <c r="T6" s="205" t="s">
        <v>113</v>
      </c>
      <c r="U6" s="206"/>
      <c r="V6" s="127">
        <f>V4+V5</f>
        <v>0</v>
      </c>
      <c r="W6" s="128">
        <f>W4+W5</f>
        <v>0</v>
      </c>
      <c r="X6" s="129">
        <f>X4+X5</f>
        <v>0</v>
      </c>
    </row>
    <row r="7" spans="1:1011" ht="14" customHeight="1" x14ac:dyDescent="0.2">
      <c r="D7" s="195"/>
      <c r="E7" s="195"/>
      <c r="F7" s="195"/>
      <c r="G7" s="195"/>
      <c r="H7" s="130"/>
      <c r="J7" s="131"/>
      <c r="U7" s="132"/>
      <c r="W7" s="9"/>
      <c r="X7" s="9"/>
    </row>
    <row r="8" spans="1:1011" ht="20" hidden="1" customHeight="1" outlineLevel="1" x14ac:dyDescent="0.2">
      <c r="D8" s="195"/>
      <c r="E8" s="195"/>
      <c r="F8" s="195"/>
      <c r="G8" s="195"/>
      <c r="H8" s="15" t="s">
        <v>9</v>
      </c>
      <c r="I8" s="133"/>
      <c r="J8" s="182"/>
      <c r="K8" s="182"/>
      <c r="L8" s="183"/>
      <c r="M8" s="183"/>
      <c r="N8" s="184"/>
      <c r="O8" s="184"/>
      <c r="U8" s="132"/>
      <c r="V8" s="200" t="s">
        <v>10</v>
      </c>
      <c r="W8" s="200"/>
      <c r="X8" s="16"/>
    </row>
    <row r="9" spans="1:1011" ht="20" hidden="1" customHeight="1" outlineLevel="1" x14ac:dyDescent="0.2">
      <c r="D9" s="195"/>
      <c r="E9" s="195"/>
      <c r="F9" s="195"/>
      <c r="G9" s="195"/>
      <c r="H9" s="110" t="s">
        <v>11</v>
      </c>
      <c r="I9" s="134"/>
      <c r="J9" s="201"/>
      <c r="K9" s="201"/>
      <c r="L9" s="202"/>
      <c r="M9" s="202"/>
      <c r="N9" s="203"/>
      <c r="O9" s="203"/>
      <c r="U9" s="132"/>
      <c r="V9" s="204" t="s">
        <v>12</v>
      </c>
      <c r="W9" s="204"/>
      <c r="X9" s="17">
        <f>W6+X8</f>
        <v>0</v>
      </c>
    </row>
    <row r="10" spans="1:1011" ht="20" hidden="1" customHeight="1" outlineLevel="1" thickBot="1" x14ac:dyDescent="0.2">
      <c r="G10" s="135"/>
      <c r="H10" s="110" t="s">
        <v>13</v>
      </c>
      <c r="I10" s="134"/>
      <c r="J10" s="201"/>
      <c r="K10" s="201"/>
      <c r="L10" s="202"/>
      <c r="M10" s="202"/>
      <c r="N10" s="203"/>
      <c r="O10" s="203"/>
      <c r="U10" s="132"/>
      <c r="V10" s="204" t="s">
        <v>14</v>
      </c>
      <c r="W10" s="204"/>
      <c r="X10" s="18">
        <f>W5*0.2+(X8*0.2)</f>
        <v>0</v>
      </c>
    </row>
    <row r="11" spans="1:1011" ht="20" hidden="1" customHeight="1" outlineLevel="1" thickBot="1" x14ac:dyDescent="0.25">
      <c r="G11" s="135"/>
      <c r="H11" s="111" t="s">
        <v>15</v>
      </c>
      <c r="I11" s="136"/>
      <c r="J11" s="196"/>
      <c r="K11" s="196"/>
      <c r="L11" s="197"/>
      <c r="M11" s="197"/>
      <c r="N11" s="198"/>
      <c r="O11" s="198"/>
      <c r="U11" s="132"/>
      <c r="V11" s="199" t="s">
        <v>16</v>
      </c>
      <c r="W11" s="199"/>
      <c r="X11" s="19">
        <f>X10+X9</f>
        <v>0</v>
      </c>
    </row>
    <row r="12" spans="1:1011" ht="14" customHeight="1" collapsed="1" thickBot="1" x14ac:dyDescent="0.25">
      <c r="G12" s="135"/>
      <c r="H12" s="130"/>
      <c r="J12" s="131"/>
      <c r="U12" s="132"/>
      <c r="W12" s="9"/>
      <c r="X12" s="9"/>
    </row>
    <row r="13" spans="1:1011" s="20" customFormat="1" ht="26.25" customHeight="1" thickBot="1" x14ac:dyDescent="0.25">
      <c r="A13" s="168"/>
      <c r="B13" s="169" t="s">
        <v>18</v>
      </c>
      <c r="C13" s="170"/>
      <c r="D13" s="169"/>
      <c r="E13" s="172" t="s">
        <v>19</v>
      </c>
      <c r="F13" s="170"/>
      <c r="G13" s="166"/>
      <c r="H13" s="112" t="s">
        <v>20</v>
      </c>
      <c r="I13" s="166"/>
      <c r="J13" s="166"/>
      <c r="K13" s="166"/>
      <c r="L13" s="167"/>
      <c r="M13" s="174" t="s">
        <v>110</v>
      </c>
      <c r="N13" s="176" t="s">
        <v>33</v>
      </c>
      <c r="O13" s="253"/>
      <c r="P13" s="164"/>
      <c r="Q13" s="164"/>
      <c r="R13" s="164" t="s">
        <v>112</v>
      </c>
      <c r="S13" s="164"/>
      <c r="T13" s="165"/>
      <c r="U13" s="95" t="s">
        <v>337</v>
      </c>
      <c r="V13" s="173" t="s">
        <v>21</v>
      </c>
      <c r="W13" s="173"/>
      <c r="X13" s="17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</row>
    <row r="14" spans="1:1011" s="1" customFormat="1" ht="47" customHeight="1" thickBot="1" x14ac:dyDescent="0.25">
      <c r="A14" s="21" t="s">
        <v>22</v>
      </c>
      <c r="B14" s="22" t="s">
        <v>23</v>
      </c>
      <c r="C14" s="23" t="s">
        <v>24</v>
      </c>
      <c r="D14" s="24" t="s">
        <v>25</v>
      </c>
      <c r="E14" s="25" t="s">
        <v>26</v>
      </c>
      <c r="F14" s="26" t="s">
        <v>27</v>
      </c>
      <c r="G14" s="27" t="s">
        <v>28</v>
      </c>
      <c r="H14" s="28" t="s">
        <v>29</v>
      </c>
      <c r="I14" s="25" t="s">
        <v>30</v>
      </c>
      <c r="J14" s="29" t="s">
        <v>31</v>
      </c>
      <c r="K14" s="171" t="s">
        <v>32</v>
      </c>
      <c r="L14" s="138" t="s">
        <v>107</v>
      </c>
      <c r="M14" s="175"/>
      <c r="N14" s="177"/>
      <c r="O14" s="254" t="s">
        <v>109</v>
      </c>
      <c r="P14" s="97" t="s">
        <v>34</v>
      </c>
      <c r="Q14" s="30" t="s">
        <v>35</v>
      </c>
      <c r="R14" s="100" t="s">
        <v>111</v>
      </c>
      <c r="S14" s="105" t="s">
        <v>36</v>
      </c>
      <c r="T14" s="104" t="s">
        <v>108</v>
      </c>
      <c r="U14" s="96" t="s">
        <v>346</v>
      </c>
      <c r="V14" s="31" t="s">
        <v>4</v>
      </c>
      <c r="W14" s="32" t="s">
        <v>5</v>
      </c>
      <c r="X14" s="33" t="s">
        <v>6</v>
      </c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</row>
    <row r="15" spans="1:1011" ht="15.75" customHeight="1" x14ac:dyDescent="0.2">
      <c r="A15" s="139" t="s">
        <v>119</v>
      </c>
      <c r="B15" s="140" t="s">
        <v>124</v>
      </c>
      <c r="C15" s="141" t="s">
        <v>125</v>
      </c>
      <c r="D15" s="139" t="s">
        <v>126</v>
      </c>
      <c r="E15" s="140" t="s">
        <v>127</v>
      </c>
      <c r="F15" s="141"/>
      <c r="G15" s="142" t="s">
        <v>128</v>
      </c>
      <c r="H15" s="143" t="s">
        <v>129</v>
      </c>
      <c r="I15" s="144" t="s">
        <v>130</v>
      </c>
      <c r="J15" s="160">
        <v>2016</v>
      </c>
      <c r="K15" s="145">
        <v>1.5</v>
      </c>
      <c r="L15" s="108">
        <v>1</v>
      </c>
      <c r="M15" s="101">
        <v>2</v>
      </c>
      <c r="N15" s="146" t="s">
        <v>235</v>
      </c>
      <c r="O15" s="163">
        <v>500</v>
      </c>
      <c r="P15" s="93" t="s">
        <v>237</v>
      </c>
      <c r="Q15" s="94" t="s">
        <v>238</v>
      </c>
      <c r="R15" s="34" t="s">
        <v>325</v>
      </c>
      <c r="S15" s="137">
        <f t="shared" ref="S15:S46" si="0">IF(R15="U",T15/1.2,T15)</f>
        <v>416.66666666666669</v>
      </c>
      <c r="T15" s="106">
        <f t="shared" ref="T15:T46" si="1">O15*L15</f>
        <v>500</v>
      </c>
      <c r="U15" s="103"/>
      <c r="V15" s="35"/>
      <c r="W15" s="35" t="str">
        <f>N15</f>
        <v>hf</v>
      </c>
      <c r="X15" s="37">
        <f t="shared" ref="X15:X46" si="2">T15*V15</f>
        <v>0</v>
      </c>
    </row>
    <row r="16" spans="1:1011" ht="15" customHeight="1" x14ac:dyDescent="0.2">
      <c r="A16" s="139" t="s">
        <v>119</v>
      </c>
      <c r="B16" s="140" t="s">
        <v>124</v>
      </c>
      <c r="C16" s="141" t="s">
        <v>121</v>
      </c>
      <c r="D16" s="139" t="s">
        <v>126</v>
      </c>
      <c r="E16" s="140" t="s">
        <v>127</v>
      </c>
      <c r="F16" s="141"/>
      <c r="G16" s="142" t="s">
        <v>131</v>
      </c>
      <c r="H16" s="143" t="s">
        <v>347</v>
      </c>
      <c r="I16" s="144" t="s">
        <v>130</v>
      </c>
      <c r="J16" s="160">
        <v>2016</v>
      </c>
      <c r="K16" s="145">
        <v>1.5</v>
      </c>
      <c r="L16" s="108">
        <v>1</v>
      </c>
      <c r="M16" s="101">
        <v>1</v>
      </c>
      <c r="N16" s="146" t="s">
        <v>235</v>
      </c>
      <c r="O16" s="163">
        <v>450</v>
      </c>
      <c r="P16" s="93" t="s">
        <v>237</v>
      </c>
      <c r="Q16" s="94" t="s">
        <v>239</v>
      </c>
      <c r="R16" s="34" t="s">
        <v>325</v>
      </c>
      <c r="S16" s="137">
        <f t="shared" si="0"/>
        <v>375</v>
      </c>
      <c r="T16" s="106">
        <f t="shared" si="1"/>
        <v>450</v>
      </c>
      <c r="U16" s="103">
        <v>95</v>
      </c>
      <c r="V16" s="35"/>
      <c r="W16" s="36">
        <f t="shared" ref="W15:W46" si="3">V16*S16</f>
        <v>0</v>
      </c>
      <c r="X16" s="37">
        <f t="shared" si="2"/>
        <v>0</v>
      </c>
    </row>
    <row r="17" spans="1:24" ht="15" customHeight="1" x14ac:dyDescent="0.2">
      <c r="A17" s="139" t="s">
        <v>119</v>
      </c>
      <c r="B17" s="140" t="s">
        <v>124</v>
      </c>
      <c r="C17" s="141" t="s">
        <v>121</v>
      </c>
      <c r="D17" s="139" t="s">
        <v>126</v>
      </c>
      <c r="E17" s="140" t="s">
        <v>348</v>
      </c>
      <c r="F17" s="141" t="s">
        <v>196</v>
      </c>
      <c r="G17" s="142" t="s">
        <v>349</v>
      </c>
      <c r="H17" s="143" t="s">
        <v>350</v>
      </c>
      <c r="I17" s="144" t="s">
        <v>130</v>
      </c>
      <c r="J17" s="160">
        <v>2018</v>
      </c>
      <c r="K17" s="145">
        <v>0.75</v>
      </c>
      <c r="L17" s="108">
        <v>6</v>
      </c>
      <c r="M17" s="101">
        <v>4</v>
      </c>
      <c r="N17" s="146" t="s">
        <v>235</v>
      </c>
      <c r="O17" s="163">
        <v>60</v>
      </c>
      <c r="P17" s="93" t="s">
        <v>298</v>
      </c>
      <c r="Q17" s="94" t="s">
        <v>414</v>
      </c>
      <c r="R17" s="34" t="s">
        <v>325</v>
      </c>
      <c r="S17" s="137">
        <f t="shared" si="0"/>
        <v>300</v>
      </c>
      <c r="T17" s="106">
        <f t="shared" si="1"/>
        <v>360</v>
      </c>
      <c r="U17" s="103" t="s">
        <v>331</v>
      </c>
      <c r="V17" s="35"/>
      <c r="W17" s="36">
        <f t="shared" si="3"/>
        <v>0</v>
      </c>
      <c r="X17" s="37">
        <f t="shared" si="2"/>
        <v>0</v>
      </c>
    </row>
    <row r="18" spans="1:24" ht="15" customHeight="1" x14ac:dyDescent="0.2">
      <c r="A18" s="139" t="s">
        <v>119</v>
      </c>
      <c r="B18" s="140" t="s">
        <v>124</v>
      </c>
      <c r="C18" s="141" t="s">
        <v>121</v>
      </c>
      <c r="D18" s="139" t="s">
        <v>126</v>
      </c>
      <c r="E18" s="140" t="s">
        <v>348</v>
      </c>
      <c r="F18" s="141"/>
      <c r="G18" s="142" t="s">
        <v>349</v>
      </c>
      <c r="H18" s="143" t="s">
        <v>351</v>
      </c>
      <c r="I18" s="144" t="s">
        <v>130</v>
      </c>
      <c r="J18" s="160">
        <v>2018</v>
      </c>
      <c r="K18" s="145">
        <v>0.75</v>
      </c>
      <c r="L18" s="108">
        <v>6</v>
      </c>
      <c r="M18" s="101">
        <v>5</v>
      </c>
      <c r="N18" s="146" t="s">
        <v>235</v>
      </c>
      <c r="O18" s="163">
        <v>60</v>
      </c>
      <c r="P18" s="93" t="s">
        <v>285</v>
      </c>
      <c r="Q18" s="94" t="s">
        <v>415</v>
      </c>
      <c r="R18" s="34" t="s">
        <v>325</v>
      </c>
      <c r="S18" s="137">
        <f t="shared" si="0"/>
        <v>300</v>
      </c>
      <c r="T18" s="106">
        <f t="shared" si="1"/>
        <v>360</v>
      </c>
      <c r="U18" s="103">
        <v>95</v>
      </c>
      <c r="V18" s="35"/>
      <c r="W18" s="36">
        <f t="shared" si="3"/>
        <v>0</v>
      </c>
      <c r="X18" s="37">
        <f t="shared" si="2"/>
        <v>0</v>
      </c>
    </row>
    <row r="19" spans="1:24" ht="15" customHeight="1" x14ac:dyDescent="0.2">
      <c r="A19" s="139" t="s">
        <v>119</v>
      </c>
      <c r="B19" s="140" t="s">
        <v>124</v>
      </c>
      <c r="C19" s="141" t="s">
        <v>121</v>
      </c>
      <c r="D19" s="139" t="s">
        <v>126</v>
      </c>
      <c r="E19" s="140" t="s">
        <v>352</v>
      </c>
      <c r="F19" s="141"/>
      <c r="G19" s="142" t="s">
        <v>353</v>
      </c>
      <c r="H19" s="143" t="s">
        <v>503</v>
      </c>
      <c r="I19" s="144" t="s">
        <v>130</v>
      </c>
      <c r="J19" s="160">
        <v>2019</v>
      </c>
      <c r="K19" s="145">
        <v>9</v>
      </c>
      <c r="L19" s="108">
        <v>12</v>
      </c>
      <c r="M19" s="101">
        <v>1</v>
      </c>
      <c r="N19" s="146" t="s">
        <v>235</v>
      </c>
      <c r="O19" s="163">
        <v>450</v>
      </c>
      <c r="P19" s="93" t="s">
        <v>416</v>
      </c>
      <c r="Q19" s="94" t="s">
        <v>417</v>
      </c>
      <c r="R19" s="34" t="s">
        <v>324</v>
      </c>
      <c r="S19" s="137">
        <f t="shared" si="0"/>
        <v>5400</v>
      </c>
      <c r="T19" s="106">
        <f t="shared" si="1"/>
        <v>5400</v>
      </c>
      <c r="U19" s="103"/>
      <c r="V19" s="35"/>
      <c r="W19" s="36">
        <f t="shared" si="3"/>
        <v>0</v>
      </c>
      <c r="X19" s="37">
        <f t="shared" si="2"/>
        <v>0</v>
      </c>
    </row>
    <row r="20" spans="1:24" ht="15" customHeight="1" x14ac:dyDescent="0.2">
      <c r="A20" s="139" t="s">
        <v>119</v>
      </c>
      <c r="B20" s="140" t="s">
        <v>120</v>
      </c>
      <c r="C20" s="141" t="s">
        <v>121</v>
      </c>
      <c r="D20" s="139" t="s">
        <v>132</v>
      </c>
      <c r="E20" s="140" t="s">
        <v>61</v>
      </c>
      <c r="F20" s="141" t="s">
        <v>354</v>
      </c>
      <c r="G20" s="142" t="s">
        <v>355</v>
      </c>
      <c r="H20" s="143" t="s">
        <v>356</v>
      </c>
      <c r="I20" s="144" t="s">
        <v>123</v>
      </c>
      <c r="J20" s="160">
        <v>1988</v>
      </c>
      <c r="K20" s="145">
        <v>6</v>
      </c>
      <c r="L20" s="108">
        <v>1</v>
      </c>
      <c r="M20" s="101">
        <v>1</v>
      </c>
      <c r="N20" s="146" t="s">
        <v>234</v>
      </c>
      <c r="O20" s="163">
        <v>300</v>
      </c>
      <c r="P20" s="93" t="s">
        <v>418</v>
      </c>
      <c r="Q20" s="94" t="s">
        <v>419</v>
      </c>
      <c r="R20" s="34" t="s">
        <v>324</v>
      </c>
      <c r="S20" s="137">
        <f t="shared" si="0"/>
        <v>300</v>
      </c>
      <c r="T20" s="106">
        <f t="shared" si="1"/>
        <v>300</v>
      </c>
      <c r="U20" s="103"/>
      <c r="V20" s="35"/>
      <c r="W20" s="36">
        <f t="shared" si="3"/>
        <v>0</v>
      </c>
      <c r="X20" s="37">
        <f t="shared" si="2"/>
        <v>0</v>
      </c>
    </row>
    <row r="21" spans="1:24" ht="15" customHeight="1" x14ac:dyDescent="0.2">
      <c r="A21" s="139" t="s">
        <v>119</v>
      </c>
      <c r="B21" s="140" t="s">
        <v>120</v>
      </c>
      <c r="C21" s="141" t="s">
        <v>121</v>
      </c>
      <c r="D21" s="139" t="s">
        <v>132</v>
      </c>
      <c r="E21" s="140" t="s">
        <v>61</v>
      </c>
      <c r="F21" s="141" t="s">
        <v>133</v>
      </c>
      <c r="G21" s="142" t="s">
        <v>134</v>
      </c>
      <c r="H21" s="143" t="s">
        <v>135</v>
      </c>
      <c r="I21" s="144" t="s">
        <v>123</v>
      </c>
      <c r="J21" s="160">
        <v>2018</v>
      </c>
      <c r="K21" s="145">
        <v>0.75</v>
      </c>
      <c r="L21" s="108">
        <v>1</v>
      </c>
      <c r="M21" s="101">
        <v>1</v>
      </c>
      <c r="N21" s="146" t="s">
        <v>235</v>
      </c>
      <c r="O21" s="163">
        <v>3800</v>
      </c>
      <c r="P21" s="93" t="s">
        <v>241</v>
      </c>
      <c r="Q21" s="94" t="s">
        <v>242</v>
      </c>
      <c r="R21" s="34" t="s">
        <v>325</v>
      </c>
      <c r="S21" s="137">
        <f t="shared" si="0"/>
        <v>3166.666666666667</v>
      </c>
      <c r="T21" s="106">
        <f t="shared" si="1"/>
        <v>3800</v>
      </c>
      <c r="U21" s="103" t="s">
        <v>330</v>
      </c>
      <c r="V21" s="35"/>
      <c r="W21" s="36">
        <f t="shared" si="3"/>
        <v>0</v>
      </c>
      <c r="X21" s="37">
        <f t="shared" si="2"/>
        <v>0</v>
      </c>
    </row>
    <row r="22" spans="1:24" ht="15" customHeight="1" x14ac:dyDescent="0.2">
      <c r="A22" s="139" t="s">
        <v>119</v>
      </c>
      <c r="B22" s="140" t="s">
        <v>120</v>
      </c>
      <c r="C22" s="141" t="s">
        <v>121</v>
      </c>
      <c r="D22" s="139" t="s">
        <v>132</v>
      </c>
      <c r="E22" s="140" t="s">
        <v>61</v>
      </c>
      <c r="F22" s="141" t="s">
        <v>136</v>
      </c>
      <c r="G22" s="142" t="s">
        <v>137</v>
      </c>
      <c r="H22" s="143" t="s">
        <v>138</v>
      </c>
      <c r="I22" s="144" t="s">
        <v>123</v>
      </c>
      <c r="J22" s="160">
        <v>1988</v>
      </c>
      <c r="K22" s="145">
        <v>0.75</v>
      </c>
      <c r="L22" s="108">
        <v>12</v>
      </c>
      <c r="M22" s="101">
        <v>1</v>
      </c>
      <c r="N22" s="146" t="s">
        <v>235</v>
      </c>
      <c r="O22" s="163">
        <v>480</v>
      </c>
      <c r="P22" s="93" t="s">
        <v>243</v>
      </c>
      <c r="Q22" s="94" t="s">
        <v>244</v>
      </c>
      <c r="R22" s="34" t="s">
        <v>324</v>
      </c>
      <c r="S22" s="137">
        <f t="shared" si="0"/>
        <v>5760</v>
      </c>
      <c r="T22" s="106">
        <f t="shared" si="1"/>
        <v>5760</v>
      </c>
      <c r="U22" s="103"/>
      <c r="V22" s="35"/>
      <c r="W22" s="36">
        <f t="shared" si="3"/>
        <v>0</v>
      </c>
      <c r="X22" s="37">
        <f t="shared" si="2"/>
        <v>0</v>
      </c>
    </row>
    <row r="23" spans="1:24" ht="15" customHeight="1" x14ac:dyDescent="0.2">
      <c r="A23" s="139" t="s">
        <v>119</v>
      </c>
      <c r="B23" s="140" t="s">
        <v>120</v>
      </c>
      <c r="C23" s="141" t="s">
        <v>121</v>
      </c>
      <c r="D23" s="139" t="s">
        <v>132</v>
      </c>
      <c r="E23" s="140" t="s">
        <v>61</v>
      </c>
      <c r="F23" s="141" t="s">
        <v>136</v>
      </c>
      <c r="G23" s="142" t="s">
        <v>357</v>
      </c>
      <c r="H23" s="143" t="s">
        <v>358</v>
      </c>
      <c r="I23" s="144" t="s">
        <v>123</v>
      </c>
      <c r="J23" s="160">
        <v>2000</v>
      </c>
      <c r="K23" s="145">
        <v>0.75</v>
      </c>
      <c r="L23" s="108">
        <v>6</v>
      </c>
      <c r="M23" s="101">
        <v>1</v>
      </c>
      <c r="N23" s="146" t="s">
        <v>235</v>
      </c>
      <c r="O23" s="163">
        <v>100</v>
      </c>
      <c r="P23" s="93" t="s">
        <v>420</v>
      </c>
      <c r="Q23" s="94" t="s">
        <v>421</v>
      </c>
      <c r="R23" s="34" t="s">
        <v>324</v>
      </c>
      <c r="S23" s="137">
        <f t="shared" si="0"/>
        <v>600</v>
      </c>
      <c r="T23" s="106">
        <f t="shared" si="1"/>
        <v>600</v>
      </c>
      <c r="U23" s="103" t="s">
        <v>338</v>
      </c>
      <c r="V23" s="35"/>
      <c r="W23" s="36">
        <f t="shared" si="3"/>
        <v>0</v>
      </c>
      <c r="X23" s="37">
        <f t="shared" si="2"/>
        <v>0</v>
      </c>
    </row>
    <row r="24" spans="1:24" ht="15" customHeight="1" x14ac:dyDescent="0.2">
      <c r="A24" s="139" t="s">
        <v>119</v>
      </c>
      <c r="B24" s="140" t="s">
        <v>120</v>
      </c>
      <c r="C24" s="141" t="s">
        <v>121</v>
      </c>
      <c r="D24" s="139" t="s">
        <v>132</v>
      </c>
      <c r="E24" s="140" t="s">
        <v>61</v>
      </c>
      <c r="F24" s="141" t="s">
        <v>136</v>
      </c>
      <c r="G24" s="142" t="s">
        <v>359</v>
      </c>
      <c r="H24" s="143" t="s">
        <v>360</v>
      </c>
      <c r="I24" s="144" t="s">
        <v>123</v>
      </c>
      <c r="J24" s="160">
        <v>2006</v>
      </c>
      <c r="K24" s="145">
        <v>0.75</v>
      </c>
      <c r="L24" s="108">
        <v>6</v>
      </c>
      <c r="M24" s="101">
        <v>1</v>
      </c>
      <c r="N24" s="146" t="s">
        <v>235</v>
      </c>
      <c r="O24" s="163">
        <v>85</v>
      </c>
      <c r="P24" s="93" t="s">
        <v>420</v>
      </c>
      <c r="Q24" s="94" t="s">
        <v>422</v>
      </c>
      <c r="R24" s="34" t="s">
        <v>324</v>
      </c>
      <c r="S24" s="137">
        <f t="shared" si="0"/>
        <v>510</v>
      </c>
      <c r="T24" s="106">
        <f t="shared" si="1"/>
        <v>510</v>
      </c>
      <c r="U24" s="103" t="s">
        <v>338</v>
      </c>
      <c r="V24" s="35"/>
      <c r="W24" s="36">
        <f t="shared" si="3"/>
        <v>0</v>
      </c>
      <c r="X24" s="37">
        <f t="shared" si="2"/>
        <v>0</v>
      </c>
    </row>
    <row r="25" spans="1:24" ht="15" customHeight="1" x14ac:dyDescent="0.2">
      <c r="A25" s="139" t="s">
        <v>119</v>
      </c>
      <c r="B25" s="140" t="s">
        <v>124</v>
      </c>
      <c r="C25" s="141" t="s">
        <v>121</v>
      </c>
      <c r="D25" s="139" t="s">
        <v>132</v>
      </c>
      <c r="E25" s="140" t="s">
        <v>61</v>
      </c>
      <c r="F25" s="141" t="s">
        <v>139</v>
      </c>
      <c r="G25" s="142" t="s">
        <v>140</v>
      </c>
      <c r="H25" s="143" t="s">
        <v>361</v>
      </c>
      <c r="I25" s="144" t="s">
        <v>123</v>
      </c>
      <c r="J25" s="160">
        <v>2021</v>
      </c>
      <c r="K25" s="145">
        <v>0.75</v>
      </c>
      <c r="L25" s="108">
        <v>1</v>
      </c>
      <c r="M25" s="101">
        <v>4</v>
      </c>
      <c r="N25" s="146" t="s">
        <v>235</v>
      </c>
      <c r="O25" s="163">
        <v>180</v>
      </c>
      <c r="P25" s="93" t="s">
        <v>283</v>
      </c>
      <c r="Q25" s="94" t="s">
        <v>423</v>
      </c>
      <c r="R25" s="34" t="s">
        <v>325</v>
      </c>
      <c r="S25" s="137">
        <f t="shared" si="0"/>
        <v>150</v>
      </c>
      <c r="T25" s="106">
        <f t="shared" si="1"/>
        <v>180</v>
      </c>
      <c r="U25" s="103"/>
      <c r="V25" s="35"/>
      <c r="W25" s="36">
        <f t="shared" si="3"/>
        <v>0</v>
      </c>
      <c r="X25" s="37">
        <f t="shared" si="2"/>
        <v>0</v>
      </c>
    </row>
    <row r="26" spans="1:24" ht="15" customHeight="1" x14ac:dyDescent="0.2">
      <c r="A26" s="139" t="s">
        <v>119</v>
      </c>
      <c r="B26" s="140" t="s">
        <v>124</v>
      </c>
      <c r="C26" s="141" t="s">
        <v>125</v>
      </c>
      <c r="D26" s="139" t="s">
        <v>132</v>
      </c>
      <c r="E26" s="140" t="s">
        <v>61</v>
      </c>
      <c r="F26" s="141" t="s">
        <v>139</v>
      </c>
      <c r="G26" s="142" t="s">
        <v>140</v>
      </c>
      <c r="H26" s="143" t="s">
        <v>141</v>
      </c>
      <c r="I26" s="144" t="s">
        <v>123</v>
      </c>
      <c r="J26" s="160">
        <v>2015</v>
      </c>
      <c r="K26" s="145">
        <v>0.375</v>
      </c>
      <c r="L26" s="108">
        <v>12</v>
      </c>
      <c r="M26" s="101">
        <v>1</v>
      </c>
      <c r="N26" s="146" t="s">
        <v>235</v>
      </c>
      <c r="O26" s="163">
        <v>240</v>
      </c>
      <c r="P26" s="93" t="s">
        <v>246</v>
      </c>
      <c r="Q26" s="94" t="s">
        <v>247</v>
      </c>
      <c r="R26" s="34" t="s">
        <v>325</v>
      </c>
      <c r="S26" s="137">
        <f t="shared" si="0"/>
        <v>2400</v>
      </c>
      <c r="T26" s="106">
        <f t="shared" si="1"/>
        <v>2880</v>
      </c>
      <c r="U26" s="103">
        <v>100</v>
      </c>
      <c r="V26" s="35"/>
      <c r="W26" s="36">
        <f t="shared" si="3"/>
        <v>0</v>
      </c>
      <c r="X26" s="37">
        <f t="shared" si="2"/>
        <v>0</v>
      </c>
    </row>
    <row r="27" spans="1:24" ht="15" customHeight="1" x14ac:dyDescent="0.2">
      <c r="A27" s="139" t="s">
        <v>119</v>
      </c>
      <c r="B27" s="140" t="s">
        <v>124</v>
      </c>
      <c r="C27" s="141" t="s">
        <v>125</v>
      </c>
      <c r="D27" s="139" t="s">
        <v>132</v>
      </c>
      <c r="E27" s="140" t="s">
        <v>61</v>
      </c>
      <c r="F27" s="141" t="s">
        <v>139</v>
      </c>
      <c r="G27" s="142" t="s">
        <v>140</v>
      </c>
      <c r="H27" s="143" t="s">
        <v>141</v>
      </c>
      <c r="I27" s="144" t="s">
        <v>123</v>
      </c>
      <c r="J27" s="160">
        <v>2015</v>
      </c>
      <c r="K27" s="145">
        <v>0.75</v>
      </c>
      <c r="L27" s="108">
        <v>6</v>
      </c>
      <c r="M27" s="101">
        <v>1</v>
      </c>
      <c r="N27" s="146" t="s">
        <v>235</v>
      </c>
      <c r="O27" s="163">
        <v>440</v>
      </c>
      <c r="P27" s="93" t="s">
        <v>248</v>
      </c>
      <c r="Q27" s="94" t="s">
        <v>249</v>
      </c>
      <c r="R27" s="34" t="s">
        <v>325</v>
      </c>
      <c r="S27" s="137">
        <f t="shared" si="0"/>
        <v>2200</v>
      </c>
      <c r="T27" s="106">
        <f t="shared" si="1"/>
        <v>2640</v>
      </c>
      <c r="U27" s="103">
        <v>100</v>
      </c>
      <c r="V27" s="35"/>
      <c r="W27" s="36">
        <f t="shared" si="3"/>
        <v>0</v>
      </c>
      <c r="X27" s="37">
        <f t="shared" si="2"/>
        <v>0</v>
      </c>
    </row>
    <row r="28" spans="1:24" ht="15" customHeight="1" x14ac:dyDescent="0.2">
      <c r="A28" s="139" t="s">
        <v>119</v>
      </c>
      <c r="B28" s="140" t="s">
        <v>120</v>
      </c>
      <c r="C28" s="141" t="s">
        <v>121</v>
      </c>
      <c r="D28" s="139" t="s">
        <v>132</v>
      </c>
      <c r="E28" s="140" t="s">
        <v>142</v>
      </c>
      <c r="F28" s="141"/>
      <c r="G28" s="142" t="s">
        <v>143</v>
      </c>
      <c r="H28" s="143" t="s">
        <v>144</v>
      </c>
      <c r="I28" s="144" t="s">
        <v>145</v>
      </c>
      <c r="J28" s="160">
        <v>2019</v>
      </c>
      <c r="K28" s="145">
        <v>1.5</v>
      </c>
      <c r="L28" s="108">
        <v>1</v>
      </c>
      <c r="M28" s="101">
        <v>1</v>
      </c>
      <c r="N28" s="146" t="s">
        <v>235</v>
      </c>
      <c r="O28" s="163">
        <v>360</v>
      </c>
      <c r="P28" s="93" t="s">
        <v>237</v>
      </c>
      <c r="Q28" s="94" t="s">
        <v>251</v>
      </c>
      <c r="R28" s="34" t="s">
        <v>325</v>
      </c>
      <c r="S28" s="137">
        <f t="shared" si="0"/>
        <v>300</v>
      </c>
      <c r="T28" s="106">
        <f t="shared" si="1"/>
        <v>360</v>
      </c>
      <c r="U28" s="103"/>
      <c r="V28" s="35"/>
      <c r="W28" s="36">
        <f t="shared" si="3"/>
        <v>0</v>
      </c>
      <c r="X28" s="37">
        <f t="shared" si="2"/>
        <v>0</v>
      </c>
    </row>
    <row r="29" spans="1:24" ht="15" customHeight="1" x14ac:dyDescent="0.2">
      <c r="A29" s="139" t="s">
        <v>119</v>
      </c>
      <c r="B29" s="140" t="s">
        <v>124</v>
      </c>
      <c r="C29" s="141" t="s">
        <v>121</v>
      </c>
      <c r="D29" s="139" t="s">
        <v>132</v>
      </c>
      <c r="E29" s="140" t="s">
        <v>142</v>
      </c>
      <c r="F29" s="141"/>
      <c r="G29" s="142" t="s">
        <v>362</v>
      </c>
      <c r="H29" s="143" t="s">
        <v>363</v>
      </c>
      <c r="I29" s="144" t="s">
        <v>151</v>
      </c>
      <c r="J29" s="160">
        <v>2021</v>
      </c>
      <c r="K29" s="145">
        <v>0.75</v>
      </c>
      <c r="L29" s="108">
        <v>6</v>
      </c>
      <c r="M29" s="101">
        <v>1</v>
      </c>
      <c r="N29" s="146" t="s">
        <v>235</v>
      </c>
      <c r="O29" s="163">
        <v>220</v>
      </c>
      <c r="P29" s="93" t="s">
        <v>424</v>
      </c>
      <c r="Q29" s="94" t="s">
        <v>425</v>
      </c>
      <c r="R29" s="34" t="s">
        <v>325</v>
      </c>
      <c r="S29" s="137">
        <f t="shared" si="0"/>
        <v>1100</v>
      </c>
      <c r="T29" s="106">
        <f t="shared" si="1"/>
        <v>1320</v>
      </c>
      <c r="U29" s="103"/>
      <c r="V29" s="35"/>
      <c r="W29" s="36">
        <f t="shared" si="3"/>
        <v>0</v>
      </c>
      <c r="X29" s="37">
        <f t="shared" si="2"/>
        <v>0</v>
      </c>
    </row>
    <row r="30" spans="1:24" ht="15" customHeight="1" x14ac:dyDescent="0.2">
      <c r="A30" s="139" t="s">
        <v>119</v>
      </c>
      <c r="B30" s="140" t="s">
        <v>120</v>
      </c>
      <c r="C30" s="141" t="s">
        <v>121</v>
      </c>
      <c r="D30" s="139" t="s">
        <v>132</v>
      </c>
      <c r="E30" s="140" t="s">
        <v>142</v>
      </c>
      <c r="F30" s="141"/>
      <c r="G30" s="142" t="s">
        <v>364</v>
      </c>
      <c r="H30" s="143" t="s">
        <v>365</v>
      </c>
      <c r="I30" s="144" t="s">
        <v>145</v>
      </c>
      <c r="J30" s="160">
        <v>2020</v>
      </c>
      <c r="K30" s="145">
        <v>0.75</v>
      </c>
      <c r="L30" s="108">
        <v>1</v>
      </c>
      <c r="M30" s="101">
        <v>1</v>
      </c>
      <c r="N30" s="146" t="s">
        <v>235</v>
      </c>
      <c r="O30" s="163">
        <v>2040</v>
      </c>
      <c r="P30" s="93" t="s">
        <v>241</v>
      </c>
      <c r="Q30" s="94" t="s">
        <v>426</v>
      </c>
      <c r="R30" s="34" t="s">
        <v>325</v>
      </c>
      <c r="S30" s="137">
        <f t="shared" si="0"/>
        <v>1700</v>
      </c>
      <c r="T30" s="106">
        <f t="shared" si="1"/>
        <v>2040</v>
      </c>
      <c r="U30" s="103"/>
      <c r="V30" s="35"/>
      <c r="W30" s="36">
        <f t="shared" si="3"/>
        <v>0</v>
      </c>
      <c r="X30" s="37">
        <f t="shared" si="2"/>
        <v>0</v>
      </c>
    </row>
    <row r="31" spans="1:24" ht="15" customHeight="1" x14ac:dyDescent="0.2">
      <c r="A31" s="139" t="s">
        <v>119</v>
      </c>
      <c r="B31" s="140" t="s">
        <v>120</v>
      </c>
      <c r="C31" s="141" t="s">
        <v>121</v>
      </c>
      <c r="D31" s="139" t="s">
        <v>132</v>
      </c>
      <c r="E31" s="140" t="s">
        <v>142</v>
      </c>
      <c r="F31" s="141"/>
      <c r="G31" s="142" t="s">
        <v>366</v>
      </c>
      <c r="H31" s="143" t="s">
        <v>367</v>
      </c>
      <c r="I31" s="144" t="s">
        <v>145</v>
      </c>
      <c r="J31" s="160">
        <v>2019</v>
      </c>
      <c r="K31" s="145">
        <v>1.5</v>
      </c>
      <c r="L31" s="108">
        <v>1</v>
      </c>
      <c r="M31" s="101">
        <v>2</v>
      </c>
      <c r="N31" s="146" t="s">
        <v>235</v>
      </c>
      <c r="O31" s="163">
        <v>165</v>
      </c>
      <c r="P31" s="93" t="s">
        <v>237</v>
      </c>
      <c r="Q31" s="94" t="s">
        <v>427</v>
      </c>
      <c r="R31" s="34" t="s">
        <v>325</v>
      </c>
      <c r="S31" s="137">
        <f t="shared" si="0"/>
        <v>137.5</v>
      </c>
      <c r="T31" s="106">
        <f t="shared" si="1"/>
        <v>165</v>
      </c>
      <c r="U31" s="103"/>
      <c r="V31" s="35"/>
      <c r="W31" s="36">
        <f t="shared" si="3"/>
        <v>0</v>
      </c>
      <c r="X31" s="37">
        <f t="shared" si="2"/>
        <v>0</v>
      </c>
    </row>
    <row r="32" spans="1:24" ht="15" customHeight="1" x14ac:dyDescent="0.2">
      <c r="A32" s="139" t="s">
        <v>119</v>
      </c>
      <c r="B32" s="140" t="s">
        <v>120</v>
      </c>
      <c r="C32" s="141" t="s">
        <v>121</v>
      </c>
      <c r="D32" s="139" t="s">
        <v>132</v>
      </c>
      <c r="E32" s="140" t="s">
        <v>142</v>
      </c>
      <c r="F32" s="141"/>
      <c r="G32" s="142" t="s">
        <v>366</v>
      </c>
      <c r="H32" s="143" t="s">
        <v>367</v>
      </c>
      <c r="I32" s="144" t="s">
        <v>145</v>
      </c>
      <c r="J32" s="160">
        <v>2020</v>
      </c>
      <c r="K32" s="145">
        <v>0.75</v>
      </c>
      <c r="L32" s="108">
        <v>6</v>
      </c>
      <c r="M32" s="101">
        <v>1</v>
      </c>
      <c r="N32" s="146" t="s">
        <v>235</v>
      </c>
      <c r="O32" s="163">
        <v>85</v>
      </c>
      <c r="P32" s="93" t="s">
        <v>428</v>
      </c>
      <c r="Q32" s="94" t="s">
        <v>429</v>
      </c>
      <c r="R32" s="34" t="s">
        <v>325</v>
      </c>
      <c r="S32" s="137">
        <f t="shared" si="0"/>
        <v>425</v>
      </c>
      <c r="T32" s="106">
        <f t="shared" si="1"/>
        <v>510</v>
      </c>
      <c r="U32" s="103"/>
      <c r="V32" s="35"/>
      <c r="W32" s="36">
        <f t="shared" si="3"/>
        <v>0</v>
      </c>
      <c r="X32" s="37">
        <f t="shared" si="2"/>
        <v>0</v>
      </c>
    </row>
    <row r="33" spans="1:24" ht="15" customHeight="1" x14ac:dyDescent="0.2">
      <c r="A33" s="139" t="s">
        <v>119</v>
      </c>
      <c r="B33" s="140" t="s">
        <v>120</v>
      </c>
      <c r="C33" s="141" t="s">
        <v>121</v>
      </c>
      <c r="D33" s="139" t="s">
        <v>132</v>
      </c>
      <c r="E33" s="140" t="s">
        <v>142</v>
      </c>
      <c r="F33" s="141"/>
      <c r="G33" s="142" t="s">
        <v>366</v>
      </c>
      <c r="H33" s="143" t="s">
        <v>367</v>
      </c>
      <c r="I33" s="144" t="s">
        <v>145</v>
      </c>
      <c r="J33" s="160">
        <v>2020</v>
      </c>
      <c r="K33" s="145">
        <v>1.5</v>
      </c>
      <c r="L33" s="108">
        <v>1</v>
      </c>
      <c r="M33" s="101">
        <v>1</v>
      </c>
      <c r="N33" s="146" t="s">
        <v>235</v>
      </c>
      <c r="O33" s="163">
        <v>170</v>
      </c>
      <c r="P33" s="93" t="s">
        <v>428</v>
      </c>
      <c r="Q33" s="94" t="s">
        <v>430</v>
      </c>
      <c r="R33" s="34" t="s">
        <v>325</v>
      </c>
      <c r="S33" s="137">
        <f t="shared" si="0"/>
        <v>141.66666666666669</v>
      </c>
      <c r="T33" s="106">
        <f t="shared" si="1"/>
        <v>170</v>
      </c>
      <c r="U33" s="103"/>
      <c r="V33" s="35"/>
      <c r="W33" s="36">
        <f t="shared" si="3"/>
        <v>0</v>
      </c>
      <c r="X33" s="37">
        <f t="shared" si="2"/>
        <v>0</v>
      </c>
    </row>
    <row r="34" spans="1:24" ht="15" customHeight="1" x14ac:dyDescent="0.2">
      <c r="A34" s="139" t="s">
        <v>119</v>
      </c>
      <c r="B34" s="140" t="s">
        <v>124</v>
      </c>
      <c r="C34" s="141" t="s">
        <v>121</v>
      </c>
      <c r="D34" s="139" t="s">
        <v>132</v>
      </c>
      <c r="E34" s="140" t="s">
        <v>142</v>
      </c>
      <c r="F34" s="141"/>
      <c r="G34" s="142" t="s">
        <v>368</v>
      </c>
      <c r="H34" s="143" t="s">
        <v>369</v>
      </c>
      <c r="I34" s="144" t="s">
        <v>151</v>
      </c>
      <c r="J34" s="160">
        <v>2017</v>
      </c>
      <c r="K34" s="145">
        <v>0.75</v>
      </c>
      <c r="L34" s="108">
        <v>1</v>
      </c>
      <c r="M34" s="101">
        <v>1</v>
      </c>
      <c r="N34" s="146" t="s">
        <v>235</v>
      </c>
      <c r="O34" s="163">
        <v>720</v>
      </c>
      <c r="P34" s="93" t="s">
        <v>431</v>
      </c>
      <c r="Q34" s="94" t="s">
        <v>432</v>
      </c>
      <c r="R34" s="34" t="s">
        <v>324</v>
      </c>
      <c r="S34" s="137">
        <f t="shared" si="0"/>
        <v>720</v>
      </c>
      <c r="T34" s="106">
        <f t="shared" si="1"/>
        <v>720</v>
      </c>
      <c r="U34" s="103"/>
      <c r="V34" s="35"/>
      <c r="W34" s="36">
        <f t="shared" si="3"/>
        <v>0</v>
      </c>
      <c r="X34" s="37">
        <f t="shared" si="2"/>
        <v>0</v>
      </c>
    </row>
    <row r="35" spans="1:24" ht="15" customHeight="1" x14ac:dyDescent="0.2">
      <c r="A35" s="139" t="s">
        <v>146</v>
      </c>
      <c r="B35" s="140" t="s">
        <v>124</v>
      </c>
      <c r="C35" s="141" t="s">
        <v>121</v>
      </c>
      <c r="D35" s="139" t="s">
        <v>132</v>
      </c>
      <c r="E35" s="140" t="s">
        <v>147</v>
      </c>
      <c r="F35" s="141"/>
      <c r="G35" s="142" t="s">
        <v>148</v>
      </c>
      <c r="H35" s="143" t="s">
        <v>149</v>
      </c>
      <c r="I35" s="144" t="s">
        <v>123</v>
      </c>
      <c r="J35" s="160">
        <v>1982</v>
      </c>
      <c r="K35" s="145">
        <v>1.5</v>
      </c>
      <c r="L35" s="108">
        <v>1</v>
      </c>
      <c r="M35" s="101">
        <v>1</v>
      </c>
      <c r="N35" s="146" t="s">
        <v>235</v>
      </c>
      <c r="O35" s="163">
        <v>3720</v>
      </c>
      <c r="P35" s="93" t="s">
        <v>433</v>
      </c>
      <c r="Q35" s="94" t="s">
        <v>254</v>
      </c>
      <c r="R35" s="34" t="s">
        <v>325</v>
      </c>
      <c r="S35" s="137">
        <f t="shared" si="0"/>
        <v>3100</v>
      </c>
      <c r="T35" s="106">
        <f t="shared" si="1"/>
        <v>3720</v>
      </c>
      <c r="U35" s="103" t="s">
        <v>332</v>
      </c>
      <c r="V35" s="35"/>
      <c r="W35" s="36">
        <f t="shared" si="3"/>
        <v>0</v>
      </c>
      <c r="X35" s="37">
        <f t="shared" si="2"/>
        <v>0</v>
      </c>
    </row>
    <row r="36" spans="1:24" ht="15" customHeight="1" x14ac:dyDescent="0.2">
      <c r="A36" s="139" t="s">
        <v>146</v>
      </c>
      <c r="B36" s="140" t="s">
        <v>124</v>
      </c>
      <c r="C36" s="141" t="s">
        <v>121</v>
      </c>
      <c r="D36" s="139" t="s">
        <v>132</v>
      </c>
      <c r="E36" s="140" t="s">
        <v>147</v>
      </c>
      <c r="F36" s="141"/>
      <c r="G36" s="142" t="s">
        <v>148</v>
      </c>
      <c r="H36" s="143" t="s">
        <v>327</v>
      </c>
      <c r="I36" s="144" t="s">
        <v>123</v>
      </c>
      <c r="J36" s="160">
        <v>1998</v>
      </c>
      <c r="K36" s="145">
        <v>0.75</v>
      </c>
      <c r="L36" s="108">
        <v>1</v>
      </c>
      <c r="M36" s="101">
        <v>1</v>
      </c>
      <c r="N36" s="146" t="s">
        <v>235</v>
      </c>
      <c r="O36" s="163">
        <v>2900</v>
      </c>
      <c r="P36" s="93" t="s">
        <v>433</v>
      </c>
      <c r="Q36" s="94" t="s">
        <v>257</v>
      </c>
      <c r="R36" s="34" t="s">
        <v>325</v>
      </c>
      <c r="S36" s="137">
        <f t="shared" si="0"/>
        <v>2416.666666666667</v>
      </c>
      <c r="T36" s="106">
        <f t="shared" si="1"/>
        <v>2900</v>
      </c>
      <c r="U36" s="103">
        <v>93</v>
      </c>
      <c r="V36" s="35"/>
      <c r="W36" s="36">
        <f t="shared" si="3"/>
        <v>0</v>
      </c>
      <c r="X36" s="37">
        <f t="shared" si="2"/>
        <v>0</v>
      </c>
    </row>
    <row r="37" spans="1:24" ht="15" customHeight="1" x14ac:dyDescent="0.2">
      <c r="A37" s="139" t="s">
        <v>146</v>
      </c>
      <c r="B37" s="140" t="s">
        <v>124</v>
      </c>
      <c r="C37" s="141" t="s">
        <v>121</v>
      </c>
      <c r="D37" s="139" t="s">
        <v>132</v>
      </c>
      <c r="E37" s="140" t="s">
        <v>147</v>
      </c>
      <c r="F37" s="141"/>
      <c r="G37" s="142" t="s">
        <v>148</v>
      </c>
      <c r="H37" s="143" t="s">
        <v>150</v>
      </c>
      <c r="I37" s="144" t="s">
        <v>151</v>
      </c>
      <c r="J37" s="160">
        <v>2004</v>
      </c>
      <c r="K37" s="145">
        <v>0.75</v>
      </c>
      <c r="L37" s="108">
        <v>1</v>
      </c>
      <c r="M37" s="101">
        <v>1</v>
      </c>
      <c r="N37" s="146" t="s">
        <v>235</v>
      </c>
      <c r="O37" s="163">
        <v>1500</v>
      </c>
      <c r="P37" s="93" t="s">
        <v>255</v>
      </c>
      <c r="Q37" s="94" t="s">
        <v>434</v>
      </c>
      <c r="R37" s="34" t="s">
        <v>325</v>
      </c>
      <c r="S37" s="137">
        <f t="shared" si="0"/>
        <v>1250</v>
      </c>
      <c r="T37" s="106">
        <f t="shared" si="1"/>
        <v>1500</v>
      </c>
      <c r="U37" s="103"/>
      <c r="V37" s="35"/>
      <c r="W37" s="36">
        <f t="shared" si="3"/>
        <v>0</v>
      </c>
      <c r="X37" s="37">
        <f t="shared" si="2"/>
        <v>0</v>
      </c>
    </row>
    <row r="38" spans="1:24" ht="15" customHeight="1" x14ac:dyDescent="0.2">
      <c r="A38" s="139" t="s">
        <v>146</v>
      </c>
      <c r="B38" s="140" t="s">
        <v>124</v>
      </c>
      <c r="C38" s="141" t="s">
        <v>121</v>
      </c>
      <c r="D38" s="139" t="s">
        <v>132</v>
      </c>
      <c r="E38" s="140" t="s">
        <v>147</v>
      </c>
      <c r="F38" s="141"/>
      <c r="G38" s="142" t="s">
        <v>148</v>
      </c>
      <c r="H38" s="143" t="s">
        <v>150</v>
      </c>
      <c r="I38" s="144" t="s">
        <v>151</v>
      </c>
      <c r="J38" s="160">
        <v>2006</v>
      </c>
      <c r="K38" s="145">
        <v>0.75</v>
      </c>
      <c r="L38" s="108">
        <v>1</v>
      </c>
      <c r="M38" s="101">
        <v>3</v>
      </c>
      <c r="N38" s="146" t="s">
        <v>235</v>
      </c>
      <c r="O38" s="163">
        <v>1500</v>
      </c>
      <c r="P38" s="93" t="s">
        <v>255</v>
      </c>
      <c r="Q38" s="94" t="s">
        <v>435</v>
      </c>
      <c r="R38" s="34" t="s">
        <v>325</v>
      </c>
      <c r="S38" s="137">
        <f t="shared" si="0"/>
        <v>1250</v>
      </c>
      <c r="T38" s="106">
        <f t="shared" si="1"/>
        <v>1500</v>
      </c>
      <c r="U38" s="103">
        <v>97</v>
      </c>
      <c r="V38" s="35"/>
      <c r="W38" s="36">
        <f t="shared" si="3"/>
        <v>0</v>
      </c>
      <c r="X38" s="37">
        <f t="shared" si="2"/>
        <v>0</v>
      </c>
    </row>
    <row r="39" spans="1:24" ht="15" customHeight="1" x14ac:dyDescent="0.2">
      <c r="A39" s="139" t="s">
        <v>146</v>
      </c>
      <c r="B39" s="140" t="s">
        <v>124</v>
      </c>
      <c r="C39" s="141" t="s">
        <v>121</v>
      </c>
      <c r="D39" s="139" t="s">
        <v>132</v>
      </c>
      <c r="E39" s="140" t="s">
        <v>147</v>
      </c>
      <c r="F39" s="141"/>
      <c r="G39" s="142" t="s">
        <v>370</v>
      </c>
      <c r="H39" s="143" t="s">
        <v>371</v>
      </c>
      <c r="I39" s="144" t="s">
        <v>123</v>
      </c>
      <c r="J39" s="160">
        <v>1982</v>
      </c>
      <c r="K39" s="145">
        <v>0.75</v>
      </c>
      <c r="L39" s="108">
        <v>1</v>
      </c>
      <c r="M39" s="101">
        <v>1</v>
      </c>
      <c r="N39" s="146" t="s">
        <v>235</v>
      </c>
      <c r="O39" s="163">
        <v>550</v>
      </c>
      <c r="P39" s="93" t="s">
        <v>307</v>
      </c>
      <c r="Q39" s="94" t="s">
        <v>436</v>
      </c>
      <c r="R39" s="34" t="s">
        <v>325</v>
      </c>
      <c r="S39" s="137">
        <f t="shared" si="0"/>
        <v>458.33333333333337</v>
      </c>
      <c r="T39" s="106">
        <f t="shared" si="1"/>
        <v>550</v>
      </c>
      <c r="U39" s="103"/>
      <c r="V39" s="35"/>
      <c r="W39" s="36">
        <f t="shared" si="3"/>
        <v>0</v>
      </c>
      <c r="X39" s="37">
        <f t="shared" si="2"/>
        <v>0</v>
      </c>
    </row>
    <row r="40" spans="1:24" ht="15" customHeight="1" x14ac:dyDescent="0.2">
      <c r="A40" s="139" t="s">
        <v>146</v>
      </c>
      <c r="B40" s="140" t="s">
        <v>124</v>
      </c>
      <c r="C40" s="141" t="s">
        <v>121</v>
      </c>
      <c r="D40" s="139" t="s">
        <v>132</v>
      </c>
      <c r="E40" s="140" t="s">
        <v>147</v>
      </c>
      <c r="F40" s="141"/>
      <c r="G40" s="142" t="s">
        <v>370</v>
      </c>
      <c r="H40" s="143" t="s">
        <v>372</v>
      </c>
      <c r="I40" s="144" t="s">
        <v>123</v>
      </c>
      <c r="J40" s="160">
        <v>1982</v>
      </c>
      <c r="K40" s="145">
        <v>0.75</v>
      </c>
      <c r="L40" s="108">
        <v>2</v>
      </c>
      <c r="M40" s="101">
        <v>1</v>
      </c>
      <c r="N40" s="146" t="s">
        <v>235</v>
      </c>
      <c r="O40" s="163">
        <v>795</v>
      </c>
      <c r="P40" s="93" t="s">
        <v>258</v>
      </c>
      <c r="Q40" s="94" t="s">
        <v>437</v>
      </c>
      <c r="R40" s="34" t="s">
        <v>325</v>
      </c>
      <c r="S40" s="137">
        <f t="shared" si="0"/>
        <v>1325</v>
      </c>
      <c r="T40" s="106">
        <f t="shared" si="1"/>
        <v>1590</v>
      </c>
      <c r="U40" s="103"/>
      <c r="V40" s="35"/>
      <c r="W40" s="36">
        <f t="shared" si="3"/>
        <v>0</v>
      </c>
      <c r="X40" s="37">
        <f t="shared" si="2"/>
        <v>0</v>
      </c>
    </row>
    <row r="41" spans="1:24" ht="15" customHeight="1" x14ac:dyDescent="0.2">
      <c r="A41" s="139" t="s">
        <v>146</v>
      </c>
      <c r="B41" s="140" t="s">
        <v>373</v>
      </c>
      <c r="C41" s="141" t="s">
        <v>121</v>
      </c>
      <c r="D41" s="139" t="s">
        <v>132</v>
      </c>
      <c r="E41" s="140" t="s">
        <v>147</v>
      </c>
      <c r="F41" s="141"/>
      <c r="G41" s="142" t="s">
        <v>152</v>
      </c>
      <c r="H41" s="143" t="s">
        <v>153</v>
      </c>
      <c r="I41" s="144" t="s">
        <v>123</v>
      </c>
      <c r="J41" s="160">
        <v>2014</v>
      </c>
      <c r="K41" s="145">
        <v>0.75</v>
      </c>
      <c r="L41" s="108">
        <v>1</v>
      </c>
      <c r="M41" s="101">
        <v>11</v>
      </c>
      <c r="N41" s="146" t="s">
        <v>235</v>
      </c>
      <c r="O41" s="163">
        <v>600</v>
      </c>
      <c r="P41" s="93" t="s">
        <v>246</v>
      </c>
      <c r="Q41" s="94" t="s">
        <v>438</v>
      </c>
      <c r="R41" s="34" t="s">
        <v>325</v>
      </c>
      <c r="S41" s="137">
        <f t="shared" si="0"/>
        <v>500</v>
      </c>
      <c r="T41" s="106">
        <f t="shared" si="1"/>
        <v>600</v>
      </c>
      <c r="U41" s="103">
        <v>97</v>
      </c>
      <c r="V41" s="35"/>
      <c r="W41" s="36">
        <f t="shared" si="3"/>
        <v>0</v>
      </c>
      <c r="X41" s="37">
        <f t="shared" si="2"/>
        <v>0</v>
      </c>
    </row>
    <row r="42" spans="1:24" ht="15" customHeight="1" x14ac:dyDescent="0.2">
      <c r="A42" s="139" t="s">
        <v>119</v>
      </c>
      <c r="B42" s="140" t="s">
        <v>120</v>
      </c>
      <c r="C42" s="141" t="s">
        <v>121</v>
      </c>
      <c r="D42" s="139" t="s">
        <v>132</v>
      </c>
      <c r="E42" s="140" t="s">
        <v>154</v>
      </c>
      <c r="F42" s="141"/>
      <c r="G42" s="142" t="s">
        <v>156</v>
      </c>
      <c r="H42" s="143" t="s">
        <v>157</v>
      </c>
      <c r="I42" s="144" t="s">
        <v>158</v>
      </c>
      <c r="J42" s="160">
        <v>2015</v>
      </c>
      <c r="K42" s="145">
        <v>0.75</v>
      </c>
      <c r="L42" s="108">
        <v>6</v>
      </c>
      <c r="M42" s="101">
        <v>4</v>
      </c>
      <c r="N42" s="146" t="s">
        <v>235</v>
      </c>
      <c r="O42" s="163">
        <v>330</v>
      </c>
      <c r="P42" s="93" t="s">
        <v>258</v>
      </c>
      <c r="Q42" s="94" t="s">
        <v>259</v>
      </c>
      <c r="R42" s="34" t="s">
        <v>325</v>
      </c>
      <c r="S42" s="137">
        <f t="shared" si="0"/>
        <v>1650</v>
      </c>
      <c r="T42" s="106">
        <f t="shared" si="1"/>
        <v>1980</v>
      </c>
      <c r="U42" s="103"/>
      <c r="V42" s="35"/>
      <c r="W42" s="36">
        <f t="shared" si="3"/>
        <v>0</v>
      </c>
      <c r="X42" s="37">
        <f t="shared" si="2"/>
        <v>0</v>
      </c>
    </row>
    <row r="43" spans="1:24" ht="15" customHeight="1" x14ac:dyDescent="0.2">
      <c r="A43" s="139" t="s">
        <v>119</v>
      </c>
      <c r="B43" s="140" t="s">
        <v>124</v>
      </c>
      <c r="C43" s="141" t="s">
        <v>121</v>
      </c>
      <c r="D43" s="139" t="s">
        <v>132</v>
      </c>
      <c r="E43" s="140" t="s">
        <v>159</v>
      </c>
      <c r="F43" s="141" t="s">
        <v>160</v>
      </c>
      <c r="G43" s="142" t="s">
        <v>374</v>
      </c>
      <c r="H43" s="143" t="s">
        <v>375</v>
      </c>
      <c r="I43" s="144" t="s">
        <v>123</v>
      </c>
      <c r="J43" s="160">
        <v>2022</v>
      </c>
      <c r="K43" s="145">
        <v>0.75</v>
      </c>
      <c r="L43" s="108">
        <v>3</v>
      </c>
      <c r="M43" s="101">
        <v>6</v>
      </c>
      <c r="N43" s="146" t="s">
        <v>235</v>
      </c>
      <c r="O43" s="163">
        <v>480</v>
      </c>
      <c r="P43" s="93" t="s">
        <v>253</v>
      </c>
      <c r="Q43" s="94" t="s">
        <v>439</v>
      </c>
      <c r="R43" s="34" t="s">
        <v>325</v>
      </c>
      <c r="S43" s="137">
        <f t="shared" si="0"/>
        <v>1200</v>
      </c>
      <c r="T43" s="106">
        <f t="shared" si="1"/>
        <v>1440</v>
      </c>
      <c r="U43" s="103">
        <v>97</v>
      </c>
      <c r="V43" s="35"/>
      <c r="W43" s="36">
        <f t="shared" si="3"/>
        <v>0</v>
      </c>
      <c r="X43" s="37">
        <f t="shared" si="2"/>
        <v>0</v>
      </c>
    </row>
    <row r="44" spans="1:24" ht="15" customHeight="1" x14ac:dyDescent="0.2">
      <c r="A44" s="139" t="s">
        <v>119</v>
      </c>
      <c r="B44" s="140" t="s">
        <v>120</v>
      </c>
      <c r="C44" s="141" t="s">
        <v>121</v>
      </c>
      <c r="D44" s="139" t="s">
        <v>132</v>
      </c>
      <c r="E44" s="140" t="s">
        <v>159</v>
      </c>
      <c r="F44" s="141" t="s">
        <v>160</v>
      </c>
      <c r="G44" s="142" t="s">
        <v>374</v>
      </c>
      <c r="H44" s="143" t="s">
        <v>376</v>
      </c>
      <c r="I44" s="144" t="s">
        <v>123</v>
      </c>
      <c r="J44" s="160">
        <v>2013</v>
      </c>
      <c r="K44" s="145">
        <v>0.75</v>
      </c>
      <c r="L44" s="108">
        <v>3</v>
      </c>
      <c r="M44" s="101">
        <v>2</v>
      </c>
      <c r="N44" s="146" t="s">
        <v>235</v>
      </c>
      <c r="O44" s="163">
        <v>330</v>
      </c>
      <c r="P44" s="93" t="s">
        <v>248</v>
      </c>
      <c r="Q44" s="94" t="s">
        <v>440</v>
      </c>
      <c r="R44" s="34" t="s">
        <v>325</v>
      </c>
      <c r="S44" s="137">
        <f t="shared" si="0"/>
        <v>825</v>
      </c>
      <c r="T44" s="106">
        <f t="shared" si="1"/>
        <v>990</v>
      </c>
      <c r="U44" s="103" t="s">
        <v>332</v>
      </c>
      <c r="V44" s="35"/>
      <c r="W44" s="36">
        <f t="shared" si="3"/>
        <v>0</v>
      </c>
      <c r="X44" s="37">
        <f t="shared" si="2"/>
        <v>0</v>
      </c>
    </row>
    <row r="45" spans="1:24" ht="15" customHeight="1" x14ac:dyDescent="0.2">
      <c r="A45" s="139" t="s">
        <v>119</v>
      </c>
      <c r="B45" s="140" t="s">
        <v>120</v>
      </c>
      <c r="C45" s="141" t="s">
        <v>121</v>
      </c>
      <c r="D45" s="139" t="s">
        <v>132</v>
      </c>
      <c r="E45" s="140" t="s">
        <v>159</v>
      </c>
      <c r="F45" s="141" t="s">
        <v>160</v>
      </c>
      <c r="G45" s="142" t="s">
        <v>374</v>
      </c>
      <c r="H45" s="143" t="s">
        <v>376</v>
      </c>
      <c r="I45" s="144" t="s">
        <v>123</v>
      </c>
      <c r="J45" s="160">
        <v>2013</v>
      </c>
      <c r="K45" s="145">
        <v>1.5</v>
      </c>
      <c r="L45" s="108">
        <v>1</v>
      </c>
      <c r="M45" s="101">
        <v>2</v>
      </c>
      <c r="N45" s="146" t="s">
        <v>235</v>
      </c>
      <c r="O45" s="163">
        <v>660</v>
      </c>
      <c r="P45" s="93" t="s">
        <v>248</v>
      </c>
      <c r="Q45" s="94" t="s">
        <v>441</v>
      </c>
      <c r="R45" s="34" t="s">
        <v>325</v>
      </c>
      <c r="S45" s="137">
        <f t="shared" si="0"/>
        <v>550</v>
      </c>
      <c r="T45" s="106">
        <f t="shared" si="1"/>
        <v>660</v>
      </c>
      <c r="U45" s="103" t="s">
        <v>332</v>
      </c>
      <c r="V45" s="35"/>
      <c r="W45" s="36">
        <f t="shared" si="3"/>
        <v>0</v>
      </c>
      <c r="X45" s="37">
        <f t="shared" si="2"/>
        <v>0</v>
      </c>
    </row>
    <row r="46" spans="1:24" ht="15" customHeight="1" x14ac:dyDescent="0.2">
      <c r="A46" s="139" t="s">
        <v>119</v>
      </c>
      <c r="B46" s="140" t="s">
        <v>120</v>
      </c>
      <c r="C46" s="141" t="s">
        <v>121</v>
      </c>
      <c r="D46" s="139" t="s">
        <v>132</v>
      </c>
      <c r="E46" s="140" t="s">
        <v>159</v>
      </c>
      <c r="F46" s="141" t="s">
        <v>160</v>
      </c>
      <c r="G46" s="142" t="s">
        <v>374</v>
      </c>
      <c r="H46" s="143" t="s">
        <v>376</v>
      </c>
      <c r="I46" s="144" t="s">
        <v>123</v>
      </c>
      <c r="J46" s="160">
        <v>2014</v>
      </c>
      <c r="K46" s="145">
        <v>1.5</v>
      </c>
      <c r="L46" s="108">
        <v>1</v>
      </c>
      <c r="M46" s="101">
        <v>2</v>
      </c>
      <c r="N46" s="146" t="s">
        <v>235</v>
      </c>
      <c r="O46" s="163">
        <v>700</v>
      </c>
      <c r="P46" s="93" t="s">
        <v>237</v>
      </c>
      <c r="Q46" s="94" t="s">
        <v>442</v>
      </c>
      <c r="R46" s="34" t="s">
        <v>325</v>
      </c>
      <c r="S46" s="137">
        <f t="shared" si="0"/>
        <v>583.33333333333337</v>
      </c>
      <c r="T46" s="106">
        <f t="shared" si="1"/>
        <v>700</v>
      </c>
      <c r="U46" s="103" t="s">
        <v>334</v>
      </c>
      <c r="V46" s="35"/>
      <c r="W46" s="36">
        <f t="shared" si="3"/>
        <v>0</v>
      </c>
      <c r="X46" s="37">
        <f t="shared" si="2"/>
        <v>0</v>
      </c>
    </row>
    <row r="47" spans="1:24" ht="15" customHeight="1" x14ac:dyDescent="0.2">
      <c r="A47" s="139" t="s">
        <v>119</v>
      </c>
      <c r="B47" s="140" t="s">
        <v>120</v>
      </c>
      <c r="C47" s="141" t="s">
        <v>121</v>
      </c>
      <c r="D47" s="139" t="s">
        <v>132</v>
      </c>
      <c r="E47" s="140" t="s">
        <v>159</v>
      </c>
      <c r="F47" s="141" t="s">
        <v>160</v>
      </c>
      <c r="G47" s="142" t="s">
        <v>374</v>
      </c>
      <c r="H47" s="143" t="s">
        <v>376</v>
      </c>
      <c r="I47" s="144" t="s">
        <v>123</v>
      </c>
      <c r="J47" s="160">
        <v>2015</v>
      </c>
      <c r="K47" s="145">
        <v>0.75</v>
      </c>
      <c r="L47" s="108">
        <v>3</v>
      </c>
      <c r="M47" s="101">
        <v>1</v>
      </c>
      <c r="N47" s="146" t="s">
        <v>235</v>
      </c>
      <c r="O47" s="163">
        <v>350</v>
      </c>
      <c r="P47" s="93" t="s">
        <v>243</v>
      </c>
      <c r="Q47" s="94" t="s">
        <v>443</v>
      </c>
      <c r="R47" s="34" t="s">
        <v>325</v>
      </c>
      <c r="S47" s="137">
        <f t="shared" ref="S47:S78" si="4">IF(R47="U",T47/1.2,T47)</f>
        <v>875</v>
      </c>
      <c r="T47" s="106">
        <f t="shared" ref="T47:T78" si="5">O47*L47</f>
        <v>1050</v>
      </c>
      <c r="U47" s="103">
        <v>98</v>
      </c>
      <c r="V47" s="35"/>
      <c r="W47" s="36">
        <f t="shared" ref="W47:W78" si="6">V47*S47</f>
        <v>0</v>
      </c>
      <c r="X47" s="37">
        <f t="shared" ref="X47:X78" si="7">T47*V47</f>
        <v>0</v>
      </c>
    </row>
    <row r="48" spans="1:24" ht="15" customHeight="1" x14ac:dyDescent="0.2">
      <c r="A48" s="139" t="s">
        <v>119</v>
      </c>
      <c r="B48" s="140" t="s">
        <v>120</v>
      </c>
      <c r="C48" s="141" t="s">
        <v>121</v>
      </c>
      <c r="D48" s="139" t="s">
        <v>132</v>
      </c>
      <c r="E48" s="140" t="s">
        <v>159</v>
      </c>
      <c r="F48" s="141" t="s">
        <v>160</v>
      </c>
      <c r="G48" s="142" t="s">
        <v>374</v>
      </c>
      <c r="H48" s="143" t="s">
        <v>376</v>
      </c>
      <c r="I48" s="144" t="s">
        <v>123</v>
      </c>
      <c r="J48" s="160">
        <v>2019</v>
      </c>
      <c r="K48" s="145">
        <v>0.75</v>
      </c>
      <c r="L48" s="108">
        <v>3</v>
      </c>
      <c r="M48" s="101">
        <v>1</v>
      </c>
      <c r="N48" s="146" t="s">
        <v>235</v>
      </c>
      <c r="O48" s="163">
        <v>300</v>
      </c>
      <c r="P48" s="93" t="s">
        <v>302</v>
      </c>
      <c r="Q48" s="94" t="s">
        <v>444</v>
      </c>
      <c r="R48" s="34" t="s">
        <v>325</v>
      </c>
      <c r="S48" s="137">
        <f t="shared" si="4"/>
        <v>750</v>
      </c>
      <c r="T48" s="106">
        <f t="shared" si="5"/>
        <v>900</v>
      </c>
      <c r="U48" s="103">
        <v>100</v>
      </c>
      <c r="V48" s="35"/>
      <c r="W48" s="36">
        <f t="shared" si="6"/>
        <v>0</v>
      </c>
      <c r="X48" s="37">
        <f t="shared" si="7"/>
        <v>0</v>
      </c>
    </row>
    <row r="49" spans="1:24" ht="15" customHeight="1" x14ac:dyDescent="0.2">
      <c r="A49" s="139" t="s">
        <v>119</v>
      </c>
      <c r="B49" s="140" t="s">
        <v>120</v>
      </c>
      <c r="C49" s="141" t="s">
        <v>121</v>
      </c>
      <c r="D49" s="139" t="s">
        <v>132</v>
      </c>
      <c r="E49" s="140" t="s">
        <v>159</v>
      </c>
      <c r="F49" s="141" t="s">
        <v>160</v>
      </c>
      <c r="G49" s="142" t="s">
        <v>374</v>
      </c>
      <c r="H49" s="143" t="s">
        <v>376</v>
      </c>
      <c r="I49" s="144" t="s">
        <v>123</v>
      </c>
      <c r="J49" s="160">
        <v>2020</v>
      </c>
      <c r="K49" s="145">
        <v>0.75</v>
      </c>
      <c r="L49" s="108">
        <v>3</v>
      </c>
      <c r="M49" s="101">
        <v>2</v>
      </c>
      <c r="N49" s="146" t="s">
        <v>235</v>
      </c>
      <c r="O49" s="163">
        <v>310</v>
      </c>
      <c r="P49" s="93" t="s">
        <v>302</v>
      </c>
      <c r="Q49" s="94" t="s">
        <v>445</v>
      </c>
      <c r="R49" s="34" t="s">
        <v>325</v>
      </c>
      <c r="S49" s="137">
        <f t="shared" si="4"/>
        <v>775</v>
      </c>
      <c r="T49" s="106">
        <f t="shared" si="5"/>
        <v>930</v>
      </c>
      <c r="U49" s="103" t="s">
        <v>499</v>
      </c>
      <c r="V49" s="35"/>
      <c r="W49" s="36">
        <f t="shared" si="6"/>
        <v>0</v>
      </c>
      <c r="X49" s="37">
        <f t="shared" si="7"/>
        <v>0</v>
      </c>
    </row>
    <row r="50" spans="1:24" ht="15" customHeight="1" x14ac:dyDescent="0.2">
      <c r="A50" s="139" t="s">
        <v>119</v>
      </c>
      <c r="B50" s="140" t="s">
        <v>120</v>
      </c>
      <c r="C50" s="141" t="s">
        <v>121</v>
      </c>
      <c r="D50" s="139" t="s">
        <v>132</v>
      </c>
      <c r="E50" s="140" t="s">
        <v>159</v>
      </c>
      <c r="F50" s="141" t="s">
        <v>160</v>
      </c>
      <c r="G50" s="142" t="s">
        <v>374</v>
      </c>
      <c r="H50" s="143" t="s">
        <v>376</v>
      </c>
      <c r="I50" s="144" t="s">
        <v>123</v>
      </c>
      <c r="J50" s="160">
        <v>2021</v>
      </c>
      <c r="K50" s="145">
        <v>0.75</v>
      </c>
      <c r="L50" s="108">
        <v>3</v>
      </c>
      <c r="M50" s="101">
        <v>8</v>
      </c>
      <c r="N50" s="146" t="s">
        <v>235</v>
      </c>
      <c r="O50" s="163">
        <v>355</v>
      </c>
      <c r="P50" s="93" t="s">
        <v>253</v>
      </c>
      <c r="Q50" s="94" t="s">
        <v>446</v>
      </c>
      <c r="R50" s="34" t="s">
        <v>325</v>
      </c>
      <c r="S50" s="137">
        <f t="shared" si="4"/>
        <v>887.5</v>
      </c>
      <c r="T50" s="106">
        <f t="shared" si="5"/>
        <v>1065</v>
      </c>
      <c r="U50" s="103" t="s">
        <v>340</v>
      </c>
      <c r="V50" s="35"/>
      <c r="W50" s="36">
        <f t="shared" si="6"/>
        <v>0</v>
      </c>
      <c r="X50" s="37">
        <f t="shared" si="7"/>
        <v>0</v>
      </c>
    </row>
    <row r="51" spans="1:24" ht="15" customHeight="1" x14ac:dyDescent="0.2">
      <c r="A51" s="139" t="s">
        <v>119</v>
      </c>
      <c r="B51" s="140" t="s">
        <v>120</v>
      </c>
      <c r="C51" s="141" t="s">
        <v>121</v>
      </c>
      <c r="D51" s="139" t="s">
        <v>132</v>
      </c>
      <c r="E51" s="140" t="s">
        <v>159</v>
      </c>
      <c r="F51" s="141" t="s">
        <v>160</v>
      </c>
      <c r="G51" s="142" t="s">
        <v>377</v>
      </c>
      <c r="H51" s="143" t="s">
        <v>376</v>
      </c>
      <c r="I51" s="144" t="s">
        <v>123</v>
      </c>
      <c r="J51" s="160">
        <v>2011</v>
      </c>
      <c r="K51" s="145">
        <v>0.75</v>
      </c>
      <c r="L51" s="108">
        <v>3</v>
      </c>
      <c r="M51" s="101">
        <v>1</v>
      </c>
      <c r="N51" s="146" t="s">
        <v>235</v>
      </c>
      <c r="O51" s="163">
        <v>330</v>
      </c>
      <c r="P51" s="93" t="s">
        <v>302</v>
      </c>
      <c r="Q51" s="94" t="s">
        <v>447</v>
      </c>
      <c r="R51" s="34" t="s">
        <v>325</v>
      </c>
      <c r="S51" s="137">
        <f t="shared" si="4"/>
        <v>825</v>
      </c>
      <c r="T51" s="106">
        <f t="shared" si="5"/>
        <v>990</v>
      </c>
      <c r="U51" s="103">
        <v>96</v>
      </c>
      <c r="V51" s="35"/>
      <c r="W51" s="36">
        <f t="shared" si="6"/>
        <v>0</v>
      </c>
      <c r="X51" s="37">
        <f t="shared" si="7"/>
        <v>0</v>
      </c>
    </row>
    <row r="52" spans="1:24" ht="15" customHeight="1" x14ac:dyDescent="0.2">
      <c r="A52" s="139" t="s">
        <v>119</v>
      </c>
      <c r="B52" s="140" t="s">
        <v>120</v>
      </c>
      <c r="C52" s="141" t="s">
        <v>121</v>
      </c>
      <c r="D52" s="139" t="s">
        <v>132</v>
      </c>
      <c r="E52" s="140" t="s">
        <v>159</v>
      </c>
      <c r="F52" s="141" t="s">
        <v>160</v>
      </c>
      <c r="G52" s="142" t="s">
        <v>161</v>
      </c>
      <c r="H52" s="143" t="s">
        <v>162</v>
      </c>
      <c r="I52" s="144" t="s">
        <v>123</v>
      </c>
      <c r="J52" s="160">
        <v>2019</v>
      </c>
      <c r="K52" s="145">
        <v>0.75</v>
      </c>
      <c r="L52" s="108">
        <v>1</v>
      </c>
      <c r="M52" s="101">
        <v>1</v>
      </c>
      <c r="N52" s="146" t="s">
        <v>235</v>
      </c>
      <c r="O52" s="163">
        <v>550</v>
      </c>
      <c r="P52" s="93" t="s">
        <v>237</v>
      </c>
      <c r="Q52" s="94" t="s">
        <v>260</v>
      </c>
      <c r="R52" s="34" t="s">
        <v>325</v>
      </c>
      <c r="S52" s="137">
        <f t="shared" si="4"/>
        <v>458.33333333333337</v>
      </c>
      <c r="T52" s="106">
        <f t="shared" si="5"/>
        <v>550</v>
      </c>
      <c r="U52" s="103">
        <v>96</v>
      </c>
      <c r="V52" s="35"/>
      <c r="W52" s="36">
        <f t="shared" si="6"/>
        <v>0</v>
      </c>
      <c r="X52" s="37">
        <f t="shared" si="7"/>
        <v>0</v>
      </c>
    </row>
    <row r="53" spans="1:24" ht="15" customHeight="1" x14ac:dyDescent="0.2">
      <c r="A53" s="139" t="s">
        <v>119</v>
      </c>
      <c r="B53" s="140" t="s">
        <v>120</v>
      </c>
      <c r="C53" s="141" t="s">
        <v>121</v>
      </c>
      <c r="D53" s="139" t="s">
        <v>132</v>
      </c>
      <c r="E53" s="140" t="s">
        <v>159</v>
      </c>
      <c r="F53" s="141" t="s">
        <v>160</v>
      </c>
      <c r="G53" s="142" t="s">
        <v>163</v>
      </c>
      <c r="H53" s="143" t="s">
        <v>164</v>
      </c>
      <c r="I53" s="144" t="s">
        <v>123</v>
      </c>
      <c r="J53" s="160">
        <v>2016</v>
      </c>
      <c r="K53" s="145">
        <v>1.5</v>
      </c>
      <c r="L53" s="108">
        <v>1</v>
      </c>
      <c r="M53" s="101">
        <v>1</v>
      </c>
      <c r="N53" s="146" t="s">
        <v>235</v>
      </c>
      <c r="O53" s="163">
        <v>1500</v>
      </c>
      <c r="P53" s="93" t="s">
        <v>237</v>
      </c>
      <c r="Q53" s="94" t="s">
        <v>261</v>
      </c>
      <c r="R53" s="34" t="s">
        <v>325</v>
      </c>
      <c r="S53" s="137">
        <f t="shared" si="4"/>
        <v>1250</v>
      </c>
      <c r="T53" s="106">
        <f t="shared" si="5"/>
        <v>1500</v>
      </c>
      <c r="U53" s="103"/>
      <c r="V53" s="35"/>
      <c r="W53" s="36">
        <f t="shared" si="6"/>
        <v>0</v>
      </c>
      <c r="X53" s="37">
        <f t="shared" si="7"/>
        <v>0</v>
      </c>
    </row>
    <row r="54" spans="1:24" ht="15" customHeight="1" x14ac:dyDescent="0.2">
      <c r="A54" s="139" t="s">
        <v>119</v>
      </c>
      <c r="B54" s="140" t="s">
        <v>120</v>
      </c>
      <c r="C54" s="141" t="s">
        <v>121</v>
      </c>
      <c r="D54" s="139" t="s">
        <v>132</v>
      </c>
      <c r="E54" s="140" t="s">
        <v>378</v>
      </c>
      <c r="F54" s="141" t="s">
        <v>379</v>
      </c>
      <c r="G54" s="142" t="s">
        <v>380</v>
      </c>
      <c r="H54" s="143" t="s">
        <v>381</v>
      </c>
      <c r="I54" s="144" t="s">
        <v>123</v>
      </c>
      <c r="J54" s="160">
        <v>2020</v>
      </c>
      <c r="K54" s="145">
        <v>0.75</v>
      </c>
      <c r="L54" s="108">
        <v>6</v>
      </c>
      <c r="M54" s="101">
        <v>7</v>
      </c>
      <c r="N54" s="146" t="s">
        <v>235</v>
      </c>
      <c r="O54" s="163">
        <v>39</v>
      </c>
      <c r="P54" s="93" t="s">
        <v>285</v>
      </c>
      <c r="Q54" s="94" t="s">
        <v>448</v>
      </c>
      <c r="R54" s="34" t="s">
        <v>325</v>
      </c>
      <c r="S54" s="137">
        <f t="shared" si="4"/>
        <v>195</v>
      </c>
      <c r="T54" s="106">
        <f t="shared" si="5"/>
        <v>234</v>
      </c>
      <c r="U54" s="103"/>
      <c r="V54" s="35"/>
      <c r="W54" s="36">
        <f t="shared" si="6"/>
        <v>0</v>
      </c>
      <c r="X54" s="37">
        <f t="shared" si="7"/>
        <v>0</v>
      </c>
    </row>
    <row r="55" spans="1:24" ht="15" customHeight="1" x14ac:dyDescent="0.2">
      <c r="A55" s="139" t="s">
        <v>119</v>
      </c>
      <c r="B55" s="140" t="s">
        <v>120</v>
      </c>
      <c r="C55" s="141" t="s">
        <v>121</v>
      </c>
      <c r="D55" s="139" t="s">
        <v>166</v>
      </c>
      <c r="E55" s="140" t="s">
        <v>167</v>
      </c>
      <c r="F55" s="141"/>
      <c r="G55" s="142" t="s">
        <v>168</v>
      </c>
      <c r="H55" s="143" t="s">
        <v>169</v>
      </c>
      <c r="I55" s="144" t="s">
        <v>382</v>
      </c>
      <c r="J55" s="160">
        <v>2001</v>
      </c>
      <c r="K55" s="145">
        <v>1.5</v>
      </c>
      <c r="L55" s="108">
        <v>1</v>
      </c>
      <c r="M55" s="101">
        <v>1</v>
      </c>
      <c r="N55" s="146" t="s">
        <v>235</v>
      </c>
      <c r="O55" s="163">
        <v>260</v>
      </c>
      <c r="P55" s="93" t="s">
        <v>433</v>
      </c>
      <c r="Q55" s="94" t="s">
        <v>264</v>
      </c>
      <c r="R55" s="34" t="s">
        <v>324</v>
      </c>
      <c r="S55" s="137">
        <f t="shared" si="4"/>
        <v>260</v>
      </c>
      <c r="T55" s="106">
        <f t="shared" si="5"/>
        <v>260</v>
      </c>
      <c r="U55" s="103">
        <v>96</v>
      </c>
      <c r="V55" s="35"/>
      <c r="W55" s="36">
        <f t="shared" si="6"/>
        <v>0</v>
      </c>
      <c r="X55" s="37">
        <f t="shared" si="7"/>
        <v>0</v>
      </c>
    </row>
    <row r="56" spans="1:24" ht="15" customHeight="1" x14ac:dyDescent="0.2">
      <c r="A56" s="139" t="s">
        <v>119</v>
      </c>
      <c r="B56" s="140" t="s">
        <v>120</v>
      </c>
      <c r="C56" s="141" t="s">
        <v>121</v>
      </c>
      <c r="D56" s="139" t="s">
        <v>166</v>
      </c>
      <c r="E56" s="140" t="s">
        <v>167</v>
      </c>
      <c r="F56" s="141"/>
      <c r="G56" s="142" t="s">
        <v>168</v>
      </c>
      <c r="H56" s="143" t="s">
        <v>169</v>
      </c>
      <c r="I56" s="144" t="s">
        <v>382</v>
      </c>
      <c r="J56" s="160">
        <v>2002</v>
      </c>
      <c r="K56" s="145">
        <v>1.5</v>
      </c>
      <c r="L56" s="108">
        <v>1</v>
      </c>
      <c r="M56" s="101">
        <v>1</v>
      </c>
      <c r="N56" s="146" t="s">
        <v>235</v>
      </c>
      <c r="O56" s="163">
        <v>140</v>
      </c>
      <c r="P56" s="93" t="s">
        <v>433</v>
      </c>
      <c r="Q56" s="94" t="s">
        <v>265</v>
      </c>
      <c r="R56" s="34" t="s">
        <v>324</v>
      </c>
      <c r="S56" s="137">
        <f t="shared" si="4"/>
        <v>140</v>
      </c>
      <c r="T56" s="106">
        <f t="shared" si="5"/>
        <v>140</v>
      </c>
      <c r="U56" s="103"/>
      <c r="V56" s="35"/>
      <c r="W56" s="36">
        <f t="shared" si="6"/>
        <v>0</v>
      </c>
      <c r="X56" s="37">
        <f t="shared" si="7"/>
        <v>0</v>
      </c>
    </row>
    <row r="57" spans="1:24" ht="15" customHeight="1" x14ac:dyDescent="0.2">
      <c r="A57" s="139" t="s">
        <v>119</v>
      </c>
      <c r="B57" s="140" t="s">
        <v>120</v>
      </c>
      <c r="C57" s="141" t="s">
        <v>121</v>
      </c>
      <c r="D57" s="139" t="s">
        <v>166</v>
      </c>
      <c r="E57" s="140" t="s">
        <v>170</v>
      </c>
      <c r="F57" s="141"/>
      <c r="G57" s="142" t="s">
        <v>383</v>
      </c>
      <c r="H57" s="143" t="s">
        <v>176</v>
      </c>
      <c r="I57" s="144" t="s">
        <v>173</v>
      </c>
      <c r="J57" s="160">
        <v>1990</v>
      </c>
      <c r="K57" s="145">
        <v>3</v>
      </c>
      <c r="L57" s="108">
        <v>1</v>
      </c>
      <c r="M57" s="101">
        <v>1</v>
      </c>
      <c r="N57" s="146" t="s">
        <v>236</v>
      </c>
      <c r="O57" s="163">
        <v>580</v>
      </c>
      <c r="P57" s="93" t="s">
        <v>237</v>
      </c>
      <c r="Q57" s="94" t="s">
        <v>449</v>
      </c>
      <c r="R57" s="34" t="s">
        <v>324</v>
      </c>
      <c r="S57" s="137">
        <f t="shared" si="4"/>
        <v>580</v>
      </c>
      <c r="T57" s="106">
        <f t="shared" si="5"/>
        <v>580</v>
      </c>
      <c r="U57" s="103"/>
      <c r="V57" s="35"/>
      <c r="W57" s="36">
        <f t="shared" si="6"/>
        <v>0</v>
      </c>
      <c r="X57" s="37">
        <f t="shared" si="7"/>
        <v>0</v>
      </c>
    </row>
    <row r="58" spans="1:24" ht="15" customHeight="1" x14ac:dyDescent="0.2">
      <c r="A58" s="139" t="s">
        <v>119</v>
      </c>
      <c r="B58" s="140" t="s">
        <v>120</v>
      </c>
      <c r="C58" s="141" t="s">
        <v>121</v>
      </c>
      <c r="D58" s="139" t="s">
        <v>166</v>
      </c>
      <c r="E58" s="140" t="s">
        <v>170</v>
      </c>
      <c r="F58" s="141"/>
      <c r="G58" s="142" t="s">
        <v>175</v>
      </c>
      <c r="H58" s="143" t="s">
        <v>176</v>
      </c>
      <c r="I58" s="144" t="s">
        <v>173</v>
      </c>
      <c r="J58" s="160">
        <v>2016</v>
      </c>
      <c r="K58" s="145">
        <v>0.75</v>
      </c>
      <c r="L58" s="108">
        <v>3</v>
      </c>
      <c r="M58" s="101">
        <v>4</v>
      </c>
      <c r="N58" s="146" t="s">
        <v>235</v>
      </c>
      <c r="O58" s="163">
        <v>160</v>
      </c>
      <c r="P58" s="93" t="s">
        <v>262</v>
      </c>
      <c r="Q58" s="94" t="s">
        <v>450</v>
      </c>
      <c r="R58" s="34" t="s">
        <v>325</v>
      </c>
      <c r="S58" s="137">
        <f t="shared" si="4"/>
        <v>400</v>
      </c>
      <c r="T58" s="106">
        <f t="shared" si="5"/>
        <v>480</v>
      </c>
      <c r="U58" s="103"/>
      <c r="V58" s="35"/>
      <c r="W58" s="36">
        <f t="shared" si="6"/>
        <v>0</v>
      </c>
      <c r="X58" s="37">
        <f t="shared" si="7"/>
        <v>0</v>
      </c>
    </row>
    <row r="59" spans="1:24" ht="15" customHeight="1" x14ac:dyDescent="0.2">
      <c r="A59" s="139" t="s">
        <v>119</v>
      </c>
      <c r="B59" s="140" t="s">
        <v>120</v>
      </c>
      <c r="C59" s="141" t="s">
        <v>121</v>
      </c>
      <c r="D59" s="139" t="s">
        <v>166</v>
      </c>
      <c r="E59" s="140" t="s">
        <v>170</v>
      </c>
      <c r="F59" s="141"/>
      <c r="G59" s="142" t="s">
        <v>175</v>
      </c>
      <c r="H59" s="143" t="s">
        <v>176</v>
      </c>
      <c r="I59" s="144" t="s">
        <v>173</v>
      </c>
      <c r="J59" s="160">
        <v>2018</v>
      </c>
      <c r="K59" s="145">
        <v>0.75</v>
      </c>
      <c r="L59" s="108">
        <v>3</v>
      </c>
      <c r="M59" s="101">
        <v>4</v>
      </c>
      <c r="N59" s="146" t="s">
        <v>235</v>
      </c>
      <c r="O59" s="163">
        <v>160</v>
      </c>
      <c r="P59" s="93" t="s">
        <v>269</v>
      </c>
      <c r="Q59" s="94" t="s">
        <v>270</v>
      </c>
      <c r="R59" s="34" t="s">
        <v>325</v>
      </c>
      <c r="S59" s="137">
        <f t="shared" si="4"/>
        <v>400</v>
      </c>
      <c r="T59" s="106">
        <f t="shared" si="5"/>
        <v>480</v>
      </c>
      <c r="U59" s="103"/>
      <c r="V59" s="35"/>
      <c r="W59" s="36">
        <f t="shared" si="6"/>
        <v>0</v>
      </c>
      <c r="X59" s="37">
        <f t="shared" si="7"/>
        <v>0</v>
      </c>
    </row>
    <row r="60" spans="1:24" ht="15" customHeight="1" x14ac:dyDescent="0.2">
      <c r="A60" s="139" t="s">
        <v>119</v>
      </c>
      <c r="B60" s="140" t="s">
        <v>120</v>
      </c>
      <c r="C60" s="141" t="s">
        <v>121</v>
      </c>
      <c r="D60" s="139" t="s">
        <v>166</v>
      </c>
      <c r="E60" s="140" t="s">
        <v>170</v>
      </c>
      <c r="F60" s="141"/>
      <c r="G60" s="142" t="s">
        <v>175</v>
      </c>
      <c r="H60" s="143" t="s">
        <v>176</v>
      </c>
      <c r="I60" s="144" t="s">
        <v>173</v>
      </c>
      <c r="J60" s="160">
        <v>2020</v>
      </c>
      <c r="K60" s="145">
        <v>0.75</v>
      </c>
      <c r="L60" s="108">
        <v>3</v>
      </c>
      <c r="M60" s="101">
        <v>10</v>
      </c>
      <c r="N60" s="146" t="s">
        <v>235</v>
      </c>
      <c r="O60" s="163">
        <v>160</v>
      </c>
      <c r="P60" s="93" t="s">
        <v>255</v>
      </c>
      <c r="Q60" s="94" t="s">
        <v>451</v>
      </c>
      <c r="R60" s="34" t="s">
        <v>325</v>
      </c>
      <c r="S60" s="137">
        <f t="shared" si="4"/>
        <v>400</v>
      </c>
      <c r="T60" s="106">
        <f t="shared" si="5"/>
        <v>480</v>
      </c>
      <c r="U60" s="103"/>
      <c r="V60" s="35"/>
      <c r="W60" s="36">
        <f t="shared" si="6"/>
        <v>0</v>
      </c>
      <c r="X60" s="37">
        <f t="shared" si="7"/>
        <v>0</v>
      </c>
    </row>
    <row r="61" spans="1:24" ht="15" customHeight="1" x14ac:dyDescent="0.2">
      <c r="A61" s="139" t="s">
        <v>119</v>
      </c>
      <c r="B61" s="140" t="s">
        <v>120</v>
      </c>
      <c r="C61" s="141" t="s">
        <v>121</v>
      </c>
      <c r="D61" s="139" t="s">
        <v>166</v>
      </c>
      <c r="E61" s="140" t="s">
        <v>170</v>
      </c>
      <c r="F61" s="141"/>
      <c r="G61" s="142" t="s">
        <v>175</v>
      </c>
      <c r="H61" s="143" t="s">
        <v>177</v>
      </c>
      <c r="I61" s="144" t="s">
        <v>173</v>
      </c>
      <c r="J61" s="160">
        <v>2016</v>
      </c>
      <c r="K61" s="145">
        <v>0.75</v>
      </c>
      <c r="L61" s="108">
        <v>3</v>
      </c>
      <c r="M61" s="101">
        <v>10</v>
      </c>
      <c r="N61" s="146" t="s">
        <v>235</v>
      </c>
      <c r="O61" s="163">
        <v>330</v>
      </c>
      <c r="P61" s="93" t="s">
        <v>271</v>
      </c>
      <c r="Q61" s="94" t="s">
        <v>272</v>
      </c>
      <c r="R61" s="34" t="s">
        <v>325</v>
      </c>
      <c r="S61" s="137">
        <f t="shared" si="4"/>
        <v>825</v>
      </c>
      <c r="T61" s="106">
        <f t="shared" si="5"/>
        <v>990</v>
      </c>
      <c r="U61" s="103"/>
      <c r="V61" s="35"/>
      <c r="W61" s="36">
        <f t="shared" si="6"/>
        <v>0</v>
      </c>
      <c r="X61" s="37">
        <f t="shared" si="7"/>
        <v>0</v>
      </c>
    </row>
    <row r="62" spans="1:24" ht="15" customHeight="1" x14ac:dyDescent="0.2">
      <c r="A62" s="139" t="s">
        <v>119</v>
      </c>
      <c r="B62" s="140" t="s">
        <v>120</v>
      </c>
      <c r="C62" s="141" t="s">
        <v>121</v>
      </c>
      <c r="D62" s="139" t="s">
        <v>166</v>
      </c>
      <c r="E62" s="140" t="s">
        <v>170</v>
      </c>
      <c r="F62" s="141"/>
      <c r="G62" s="142" t="s">
        <v>175</v>
      </c>
      <c r="H62" s="143" t="s">
        <v>178</v>
      </c>
      <c r="I62" s="144" t="s">
        <v>173</v>
      </c>
      <c r="J62" s="160">
        <v>2017</v>
      </c>
      <c r="K62" s="145">
        <v>0.75</v>
      </c>
      <c r="L62" s="108">
        <v>3</v>
      </c>
      <c r="M62" s="101">
        <v>3</v>
      </c>
      <c r="N62" s="146" t="s">
        <v>235</v>
      </c>
      <c r="O62" s="163">
        <v>95</v>
      </c>
      <c r="P62" s="93" t="s">
        <v>271</v>
      </c>
      <c r="Q62" s="94" t="s">
        <v>273</v>
      </c>
      <c r="R62" s="34" t="s">
        <v>325</v>
      </c>
      <c r="S62" s="137">
        <f t="shared" si="4"/>
        <v>237.5</v>
      </c>
      <c r="T62" s="106">
        <f t="shared" si="5"/>
        <v>285</v>
      </c>
      <c r="U62" s="103"/>
      <c r="V62" s="35"/>
      <c r="W62" s="36">
        <f t="shared" si="6"/>
        <v>0</v>
      </c>
      <c r="X62" s="37">
        <f t="shared" si="7"/>
        <v>0</v>
      </c>
    </row>
    <row r="63" spans="1:24" ht="15" customHeight="1" x14ac:dyDescent="0.2">
      <c r="A63" s="139" t="s">
        <v>119</v>
      </c>
      <c r="B63" s="140" t="s">
        <v>120</v>
      </c>
      <c r="C63" s="141" t="s">
        <v>121</v>
      </c>
      <c r="D63" s="139" t="s">
        <v>166</v>
      </c>
      <c r="E63" s="140" t="s">
        <v>170</v>
      </c>
      <c r="F63" s="141"/>
      <c r="G63" s="142" t="s">
        <v>175</v>
      </c>
      <c r="H63" s="143" t="s">
        <v>178</v>
      </c>
      <c r="I63" s="144" t="s">
        <v>173</v>
      </c>
      <c r="J63" s="160">
        <v>2019</v>
      </c>
      <c r="K63" s="145">
        <v>0.75</v>
      </c>
      <c r="L63" s="108">
        <v>3</v>
      </c>
      <c r="M63" s="101">
        <v>20</v>
      </c>
      <c r="N63" s="146" t="s">
        <v>235</v>
      </c>
      <c r="O63" s="163">
        <v>95</v>
      </c>
      <c r="P63" s="93" t="s">
        <v>252</v>
      </c>
      <c r="Q63" s="94" t="s">
        <v>452</v>
      </c>
      <c r="R63" s="34" t="s">
        <v>325</v>
      </c>
      <c r="S63" s="137">
        <f t="shared" si="4"/>
        <v>237.5</v>
      </c>
      <c r="T63" s="106">
        <f t="shared" si="5"/>
        <v>285</v>
      </c>
      <c r="U63" s="103"/>
      <c r="V63" s="35"/>
      <c r="W63" s="36">
        <f t="shared" si="6"/>
        <v>0</v>
      </c>
      <c r="X63" s="37">
        <f t="shared" si="7"/>
        <v>0</v>
      </c>
    </row>
    <row r="64" spans="1:24" ht="15" customHeight="1" x14ac:dyDescent="0.2">
      <c r="A64" s="139" t="s">
        <v>119</v>
      </c>
      <c r="B64" s="140" t="s">
        <v>120</v>
      </c>
      <c r="C64" s="141" t="s">
        <v>121</v>
      </c>
      <c r="D64" s="139" t="s">
        <v>166</v>
      </c>
      <c r="E64" s="140" t="s">
        <v>170</v>
      </c>
      <c r="F64" s="141"/>
      <c r="G64" s="142" t="s">
        <v>179</v>
      </c>
      <c r="H64" s="143" t="s">
        <v>180</v>
      </c>
      <c r="I64" s="144" t="s">
        <v>173</v>
      </c>
      <c r="J64" s="160">
        <v>2006</v>
      </c>
      <c r="K64" s="145">
        <v>1.5</v>
      </c>
      <c r="L64" s="108">
        <v>1</v>
      </c>
      <c r="M64" s="101">
        <v>1</v>
      </c>
      <c r="N64" s="146" t="s">
        <v>235</v>
      </c>
      <c r="O64" s="163">
        <v>320</v>
      </c>
      <c r="P64" s="93" t="s">
        <v>433</v>
      </c>
      <c r="Q64" s="94" t="s">
        <v>453</v>
      </c>
      <c r="R64" s="34" t="s">
        <v>324</v>
      </c>
      <c r="S64" s="137">
        <f t="shared" si="4"/>
        <v>320</v>
      </c>
      <c r="T64" s="106">
        <f t="shared" si="5"/>
        <v>320</v>
      </c>
      <c r="U64" s="103"/>
      <c r="V64" s="35"/>
      <c r="W64" s="36">
        <f t="shared" si="6"/>
        <v>0</v>
      </c>
      <c r="X64" s="37">
        <f t="shared" si="7"/>
        <v>0</v>
      </c>
    </row>
    <row r="65" spans="1:24" ht="15" customHeight="1" x14ac:dyDescent="0.2">
      <c r="A65" s="139" t="s">
        <v>119</v>
      </c>
      <c r="B65" s="140" t="s">
        <v>120</v>
      </c>
      <c r="C65" s="141" t="s">
        <v>121</v>
      </c>
      <c r="D65" s="139" t="s">
        <v>166</v>
      </c>
      <c r="E65" s="140" t="s">
        <v>170</v>
      </c>
      <c r="F65" s="141"/>
      <c r="G65" s="142" t="s">
        <v>171</v>
      </c>
      <c r="H65" s="143" t="s">
        <v>172</v>
      </c>
      <c r="I65" s="144" t="s">
        <v>173</v>
      </c>
      <c r="J65" s="160">
        <v>2018</v>
      </c>
      <c r="K65" s="145">
        <v>0.75</v>
      </c>
      <c r="L65" s="108">
        <v>6</v>
      </c>
      <c r="M65" s="101">
        <v>2</v>
      </c>
      <c r="N65" s="146" t="s">
        <v>235</v>
      </c>
      <c r="O65" s="163">
        <v>130</v>
      </c>
      <c r="P65" s="93" t="s">
        <v>266</v>
      </c>
      <c r="Q65" s="94" t="s">
        <v>267</v>
      </c>
      <c r="R65" s="34" t="s">
        <v>325</v>
      </c>
      <c r="S65" s="137">
        <f t="shared" si="4"/>
        <v>650</v>
      </c>
      <c r="T65" s="106">
        <f t="shared" si="5"/>
        <v>780</v>
      </c>
      <c r="U65" s="103">
        <v>96</v>
      </c>
      <c r="V65" s="35"/>
      <c r="W65" s="36">
        <f t="shared" si="6"/>
        <v>0</v>
      </c>
      <c r="X65" s="37">
        <f t="shared" si="7"/>
        <v>0</v>
      </c>
    </row>
    <row r="66" spans="1:24" ht="15" customHeight="1" x14ac:dyDescent="0.2">
      <c r="A66" s="139" t="s">
        <v>119</v>
      </c>
      <c r="B66" s="140" t="s">
        <v>120</v>
      </c>
      <c r="C66" s="141" t="s">
        <v>121</v>
      </c>
      <c r="D66" s="139" t="s">
        <v>166</v>
      </c>
      <c r="E66" s="140" t="s">
        <v>170</v>
      </c>
      <c r="F66" s="141"/>
      <c r="G66" s="142" t="s">
        <v>171</v>
      </c>
      <c r="H66" s="143" t="s">
        <v>174</v>
      </c>
      <c r="I66" s="144" t="s">
        <v>173</v>
      </c>
      <c r="J66" s="160">
        <v>2018</v>
      </c>
      <c r="K66" s="145">
        <v>0.75</v>
      </c>
      <c r="L66" s="108">
        <v>6</v>
      </c>
      <c r="M66" s="101">
        <v>2</v>
      </c>
      <c r="N66" s="146" t="s">
        <v>235</v>
      </c>
      <c r="O66" s="163">
        <v>110</v>
      </c>
      <c r="P66" s="93" t="s">
        <v>266</v>
      </c>
      <c r="Q66" s="94" t="s">
        <v>268</v>
      </c>
      <c r="R66" s="34" t="s">
        <v>325</v>
      </c>
      <c r="S66" s="137">
        <f t="shared" si="4"/>
        <v>550</v>
      </c>
      <c r="T66" s="106">
        <f t="shared" si="5"/>
        <v>660</v>
      </c>
      <c r="U66" s="103" t="s">
        <v>332</v>
      </c>
      <c r="V66" s="35"/>
      <c r="W66" s="36">
        <f t="shared" si="6"/>
        <v>0</v>
      </c>
      <c r="X66" s="37">
        <f t="shared" si="7"/>
        <v>0</v>
      </c>
    </row>
    <row r="67" spans="1:24" ht="15" customHeight="1" x14ac:dyDescent="0.2">
      <c r="A67" s="139" t="s">
        <v>119</v>
      </c>
      <c r="B67" s="140" t="s">
        <v>120</v>
      </c>
      <c r="C67" s="141" t="s">
        <v>121</v>
      </c>
      <c r="D67" s="139" t="s">
        <v>166</v>
      </c>
      <c r="E67" s="140" t="s">
        <v>181</v>
      </c>
      <c r="F67" s="141"/>
      <c r="G67" s="142" t="s">
        <v>384</v>
      </c>
      <c r="H67" s="143" t="s">
        <v>384</v>
      </c>
      <c r="I67" s="144" t="s">
        <v>123</v>
      </c>
      <c r="J67" s="160">
        <v>2018</v>
      </c>
      <c r="K67" s="145">
        <v>0.75</v>
      </c>
      <c r="L67" s="108">
        <v>3</v>
      </c>
      <c r="M67" s="101">
        <v>1</v>
      </c>
      <c r="N67" s="146" t="s">
        <v>235</v>
      </c>
      <c r="O67" s="163">
        <v>160</v>
      </c>
      <c r="P67" s="93" t="s">
        <v>416</v>
      </c>
      <c r="Q67" s="94" t="s">
        <v>454</v>
      </c>
      <c r="R67" s="34" t="s">
        <v>324</v>
      </c>
      <c r="S67" s="137">
        <f t="shared" si="4"/>
        <v>480</v>
      </c>
      <c r="T67" s="106">
        <f t="shared" si="5"/>
        <v>480</v>
      </c>
      <c r="U67" s="103" t="s">
        <v>338</v>
      </c>
      <c r="V67" s="35"/>
      <c r="W67" s="36">
        <f t="shared" si="6"/>
        <v>0</v>
      </c>
      <c r="X67" s="37">
        <f t="shared" si="7"/>
        <v>0</v>
      </c>
    </row>
    <row r="68" spans="1:24" ht="15" customHeight="1" x14ac:dyDescent="0.2">
      <c r="A68" s="139" t="s">
        <v>119</v>
      </c>
      <c r="B68" s="140" t="s">
        <v>120</v>
      </c>
      <c r="C68" s="141" t="s">
        <v>121</v>
      </c>
      <c r="D68" s="139" t="s">
        <v>166</v>
      </c>
      <c r="E68" s="140" t="s">
        <v>181</v>
      </c>
      <c r="F68" s="141"/>
      <c r="G68" s="142" t="s">
        <v>184</v>
      </c>
      <c r="H68" s="143" t="s">
        <v>326</v>
      </c>
      <c r="I68" s="144" t="s">
        <v>185</v>
      </c>
      <c r="J68" s="160">
        <v>1998</v>
      </c>
      <c r="K68" s="145">
        <v>0.75</v>
      </c>
      <c r="L68" s="108">
        <v>6</v>
      </c>
      <c r="M68" s="101">
        <v>1</v>
      </c>
      <c r="N68" s="146" t="s">
        <v>235</v>
      </c>
      <c r="O68" s="163">
        <v>1100</v>
      </c>
      <c r="P68" s="93" t="s">
        <v>275</v>
      </c>
      <c r="Q68" s="94" t="s">
        <v>277</v>
      </c>
      <c r="R68" s="34" t="s">
        <v>325</v>
      </c>
      <c r="S68" s="137">
        <f t="shared" si="4"/>
        <v>5500</v>
      </c>
      <c r="T68" s="106">
        <f t="shared" si="5"/>
        <v>6600</v>
      </c>
      <c r="U68" s="103"/>
      <c r="V68" s="35"/>
      <c r="W68" s="36">
        <f t="shared" si="6"/>
        <v>0</v>
      </c>
      <c r="X68" s="37">
        <f t="shared" si="7"/>
        <v>0</v>
      </c>
    </row>
    <row r="69" spans="1:24" ht="15" customHeight="1" x14ac:dyDescent="0.2">
      <c r="A69" s="139" t="s">
        <v>119</v>
      </c>
      <c r="B69" s="140" t="s">
        <v>120</v>
      </c>
      <c r="C69" s="141" t="s">
        <v>121</v>
      </c>
      <c r="D69" s="139" t="s">
        <v>166</v>
      </c>
      <c r="E69" s="140" t="s">
        <v>181</v>
      </c>
      <c r="F69" s="141"/>
      <c r="G69" s="142" t="s">
        <v>184</v>
      </c>
      <c r="H69" s="143" t="s">
        <v>326</v>
      </c>
      <c r="I69" s="144" t="s">
        <v>185</v>
      </c>
      <c r="J69" s="160">
        <v>1999</v>
      </c>
      <c r="K69" s="145">
        <v>0.75</v>
      </c>
      <c r="L69" s="108">
        <v>6</v>
      </c>
      <c r="M69" s="101">
        <v>1</v>
      </c>
      <c r="N69" s="146" t="s">
        <v>235</v>
      </c>
      <c r="O69" s="163">
        <v>990</v>
      </c>
      <c r="P69" s="93" t="s">
        <v>275</v>
      </c>
      <c r="Q69" s="94" t="s">
        <v>278</v>
      </c>
      <c r="R69" s="34" t="s">
        <v>325</v>
      </c>
      <c r="S69" s="137">
        <f t="shared" si="4"/>
        <v>4950</v>
      </c>
      <c r="T69" s="106">
        <f t="shared" si="5"/>
        <v>5940</v>
      </c>
      <c r="U69" s="103">
        <v>94</v>
      </c>
      <c r="V69" s="35"/>
      <c r="W69" s="36">
        <f t="shared" si="6"/>
        <v>0</v>
      </c>
      <c r="X69" s="37">
        <f t="shared" si="7"/>
        <v>0</v>
      </c>
    </row>
    <row r="70" spans="1:24" ht="15" customHeight="1" x14ac:dyDescent="0.2">
      <c r="A70" s="139" t="s">
        <v>119</v>
      </c>
      <c r="B70" s="140" t="s">
        <v>120</v>
      </c>
      <c r="C70" s="141" t="s">
        <v>121</v>
      </c>
      <c r="D70" s="139" t="s">
        <v>166</v>
      </c>
      <c r="E70" s="140" t="s">
        <v>181</v>
      </c>
      <c r="F70" s="141"/>
      <c r="G70" s="142" t="s">
        <v>184</v>
      </c>
      <c r="H70" s="143" t="s">
        <v>326</v>
      </c>
      <c r="I70" s="144" t="s">
        <v>185</v>
      </c>
      <c r="J70" s="160">
        <v>2004</v>
      </c>
      <c r="K70" s="145">
        <v>0.75</v>
      </c>
      <c r="L70" s="108">
        <v>3</v>
      </c>
      <c r="M70" s="101">
        <v>1</v>
      </c>
      <c r="N70" s="146" t="s">
        <v>235</v>
      </c>
      <c r="O70" s="163">
        <v>1166.6666666666667</v>
      </c>
      <c r="P70" s="93" t="s">
        <v>275</v>
      </c>
      <c r="Q70" s="94" t="s">
        <v>455</v>
      </c>
      <c r="R70" s="34" t="s">
        <v>325</v>
      </c>
      <c r="S70" s="137">
        <f t="shared" si="4"/>
        <v>2916.666666666667</v>
      </c>
      <c r="T70" s="106">
        <f t="shared" si="5"/>
        <v>3500</v>
      </c>
      <c r="U70" s="103">
        <v>97</v>
      </c>
      <c r="V70" s="35"/>
      <c r="W70" s="36">
        <f t="shared" si="6"/>
        <v>0</v>
      </c>
      <c r="X70" s="37">
        <f t="shared" si="7"/>
        <v>0</v>
      </c>
    </row>
    <row r="71" spans="1:24" ht="15" customHeight="1" x14ac:dyDescent="0.2">
      <c r="A71" s="139" t="s">
        <v>119</v>
      </c>
      <c r="B71" s="140" t="s">
        <v>120</v>
      </c>
      <c r="C71" s="141" t="s">
        <v>121</v>
      </c>
      <c r="D71" s="139" t="s">
        <v>166</v>
      </c>
      <c r="E71" s="140" t="s">
        <v>181</v>
      </c>
      <c r="F71" s="141"/>
      <c r="G71" s="142" t="s">
        <v>184</v>
      </c>
      <c r="H71" s="143" t="s">
        <v>326</v>
      </c>
      <c r="I71" s="144" t="s">
        <v>185</v>
      </c>
      <c r="J71" s="160">
        <v>2009</v>
      </c>
      <c r="K71" s="145">
        <v>0.75</v>
      </c>
      <c r="L71" s="108">
        <v>3</v>
      </c>
      <c r="M71" s="101">
        <v>1</v>
      </c>
      <c r="N71" s="146" t="s">
        <v>235</v>
      </c>
      <c r="O71" s="163">
        <v>1100</v>
      </c>
      <c r="P71" s="93" t="s">
        <v>275</v>
      </c>
      <c r="Q71" s="94" t="s">
        <v>276</v>
      </c>
      <c r="R71" s="34" t="s">
        <v>324</v>
      </c>
      <c r="S71" s="137">
        <f t="shared" si="4"/>
        <v>3300</v>
      </c>
      <c r="T71" s="106">
        <f t="shared" si="5"/>
        <v>3300</v>
      </c>
      <c r="U71" s="103" t="s">
        <v>331</v>
      </c>
      <c r="V71" s="35"/>
      <c r="W71" s="36">
        <f t="shared" si="6"/>
        <v>0</v>
      </c>
      <c r="X71" s="37">
        <f t="shared" si="7"/>
        <v>0</v>
      </c>
    </row>
    <row r="72" spans="1:24" ht="15" customHeight="1" x14ac:dyDescent="0.2">
      <c r="A72" s="139" t="s">
        <v>119</v>
      </c>
      <c r="B72" s="140" t="s">
        <v>120</v>
      </c>
      <c r="C72" s="141" t="s">
        <v>121</v>
      </c>
      <c r="D72" s="139" t="s">
        <v>166</v>
      </c>
      <c r="E72" s="140" t="s">
        <v>181</v>
      </c>
      <c r="F72" s="141"/>
      <c r="G72" s="142" t="s">
        <v>182</v>
      </c>
      <c r="H72" s="143" t="s">
        <v>183</v>
      </c>
      <c r="I72" s="144" t="s">
        <v>123</v>
      </c>
      <c r="J72" s="160">
        <v>2017</v>
      </c>
      <c r="K72" s="145">
        <v>0.75</v>
      </c>
      <c r="L72" s="108">
        <v>3</v>
      </c>
      <c r="M72" s="101">
        <v>10</v>
      </c>
      <c r="N72" s="146" t="s">
        <v>235</v>
      </c>
      <c r="O72" s="163">
        <v>420</v>
      </c>
      <c r="P72" s="93" t="s">
        <v>262</v>
      </c>
      <c r="Q72" s="94" t="s">
        <v>274</v>
      </c>
      <c r="R72" s="34" t="s">
        <v>325</v>
      </c>
      <c r="S72" s="137">
        <f t="shared" si="4"/>
        <v>1050</v>
      </c>
      <c r="T72" s="106">
        <f t="shared" si="5"/>
        <v>1260</v>
      </c>
      <c r="U72" s="103">
        <v>96</v>
      </c>
      <c r="V72" s="35"/>
      <c r="W72" s="36">
        <f t="shared" si="6"/>
        <v>0</v>
      </c>
      <c r="X72" s="37">
        <f t="shared" si="7"/>
        <v>0</v>
      </c>
    </row>
    <row r="73" spans="1:24" ht="15" customHeight="1" x14ac:dyDescent="0.2">
      <c r="A73" s="139" t="s">
        <v>119</v>
      </c>
      <c r="B73" s="140" t="s">
        <v>120</v>
      </c>
      <c r="C73" s="141" t="s">
        <v>121</v>
      </c>
      <c r="D73" s="139" t="s">
        <v>166</v>
      </c>
      <c r="E73" s="140" t="s">
        <v>181</v>
      </c>
      <c r="F73" s="141"/>
      <c r="G73" s="142" t="s">
        <v>182</v>
      </c>
      <c r="H73" s="143" t="s">
        <v>183</v>
      </c>
      <c r="I73" s="144" t="s">
        <v>123</v>
      </c>
      <c r="J73" s="160">
        <v>2018</v>
      </c>
      <c r="K73" s="145">
        <v>0.75</v>
      </c>
      <c r="L73" s="108">
        <v>3</v>
      </c>
      <c r="M73" s="101">
        <v>3</v>
      </c>
      <c r="N73" s="146" t="s">
        <v>235</v>
      </c>
      <c r="O73" s="163">
        <v>430</v>
      </c>
      <c r="P73" s="93" t="s">
        <v>262</v>
      </c>
      <c r="Q73" s="94" t="s">
        <v>279</v>
      </c>
      <c r="R73" s="34" t="s">
        <v>325</v>
      </c>
      <c r="S73" s="137">
        <f t="shared" si="4"/>
        <v>1075</v>
      </c>
      <c r="T73" s="106">
        <f t="shared" si="5"/>
        <v>1290</v>
      </c>
      <c r="U73" s="103">
        <v>97</v>
      </c>
      <c r="V73" s="35"/>
      <c r="W73" s="36">
        <f t="shared" si="6"/>
        <v>0</v>
      </c>
      <c r="X73" s="37">
        <f t="shared" si="7"/>
        <v>0</v>
      </c>
    </row>
    <row r="74" spans="1:24" ht="15" customHeight="1" x14ac:dyDescent="0.2">
      <c r="A74" s="139" t="s">
        <v>119</v>
      </c>
      <c r="B74" s="140" t="s">
        <v>120</v>
      </c>
      <c r="C74" s="141" t="s">
        <v>121</v>
      </c>
      <c r="D74" s="139" t="s">
        <v>166</v>
      </c>
      <c r="E74" s="140" t="s">
        <v>181</v>
      </c>
      <c r="F74" s="141"/>
      <c r="G74" s="142" t="s">
        <v>186</v>
      </c>
      <c r="H74" s="143" t="s">
        <v>187</v>
      </c>
      <c r="I74" s="144" t="s">
        <v>185</v>
      </c>
      <c r="J74" s="160">
        <v>2015</v>
      </c>
      <c r="K74" s="145">
        <v>0.75</v>
      </c>
      <c r="L74" s="108">
        <v>1</v>
      </c>
      <c r="M74" s="101">
        <v>1</v>
      </c>
      <c r="N74" s="146" t="s">
        <v>236</v>
      </c>
      <c r="O74" s="163">
        <v>480</v>
      </c>
      <c r="P74" s="93" t="s">
        <v>241</v>
      </c>
      <c r="Q74" s="94" t="s">
        <v>281</v>
      </c>
      <c r="R74" s="34" t="s">
        <v>324</v>
      </c>
      <c r="S74" s="137">
        <f t="shared" si="4"/>
        <v>480</v>
      </c>
      <c r="T74" s="106">
        <f t="shared" si="5"/>
        <v>480</v>
      </c>
      <c r="U74" s="103">
        <v>96</v>
      </c>
      <c r="V74" s="35"/>
      <c r="W74" s="36">
        <f t="shared" si="6"/>
        <v>0</v>
      </c>
      <c r="X74" s="37">
        <f t="shared" si="7"/>
        <v>0</v>
      </c>
    </row>
    <row r="75" spans="1:24" ht="15" customHeight="1" x14ac:dyDescent="0.2">
      <c r="A75" s="139" t="s">
        <v>119</v>
      </c>
      <c r="B75" s="140" t="s">
        <v>120</v>
      </c>
      <c r="C75" s="141" t="s">
        <v>121</v>
      </c>
      <c r="D75" s="139" t="s">
        <v>166</v>
      </c>
      <c r="E75" s="140" t="s">
        <v>181</v>
      </c>
      <c r="F75" s="141"/>
      <c r="G75" s="142" t="s">
        <v>186</v>
      </c>
      <c r="H75" s="143" t="s">
        <v>188</v>
      </c>
      <c r="I75" s="144" t="s">
        <v>123</v>
      </c>
      <c r="J75" s="160">
        <v>2017</v>
      </c>
      <c r="K75" s="145">
        <v>0.75</v>
      </c>
      <c r="L75" s="108">
        <v>3</v>
      </c>
      <c r="M75" s="101">
        <v>1</v>
      </c>
      <c r="N75" s="146" t="s">
        <v>235</v>
      </c>
      <c r="O75" s="163">
        <v>420</v>
      </c>
      <c r="P75" s="93" t="s">
        <v>275</v>
      </c>
      <c r="Q75" s="94" t="s">
        <v>282</v>
      </c>
      <c r="R75" s="34" t="s">
        <v>324</v>
      </c>
      <c r="S75" s="137">
        <f t="shared" si="4"/>
        <v>1260</v>
      </c>
      <c r="T75" s="106">
        <f t="shared" si="5"/>
        <v>1260</v>
      </c>
      <c r="U75" s="103"/>
      <c r="V75" s="35"/>
      <c r="W75" s="36">
        <f t="shared" si="6"/>
        <v>0</v>
      </c>
      <c r="X75" s="37">
        <f t="shared" si="7"/>
        <v>0</v>
      </c>
    </row>
    <row r="76" spans="1:24" ht="15" customHeight="1" x14ac:dyDescent="0.2">
      <c r="A76" s="139" t="s">
        <v>119</v>
      </c>
      <c r="B76" s="140" t="s">
        <v>120</v>
      </c>
      <c r="C76" s="141" t="s">
        <v>121</v>
      </c>
      <c r="D76" s="139" t="s">
        <v>166</v>
      </c>
      <c r="E76" s="140" t="s">
        <v>181</v>
      </c>
      <c r="F76" s="141"/>
      <c r="G76" s="142" t="s">
        <v>189</v>
      </c>
      <c r="H76" s="143" t="s">
        <v>190</v>
      </c>
      <c r="I76" s="144" t="s">
        <v>123</v>
      </c>
      <c r="J76" s="160">
        <v>1989</v>
      </c>
      <c r="K76" s="145">
        <v>1.5</v>
      </c>
      <c r="L76" s="108">
        <v>1</v>
      </c>
      <c r="M76" s="101">
        <v>1</v>
      </c>
      <c r="N76" s="146" t="s">
        <v>234</v>
      </c>
      <c r="O76" s="163">
        <v>680</v>
      </c>
      <c r="P76" s="93" t="s">
        <v>245</v>
      </c>
      <c r="Q76" s="94" t="s">
        <v>456</v>
      </c>
      <c r="R76" s="34" t="s">
        <v>324</v>
      </c>
      <c r="S76" s="137">
        <f t="shared" si="4"/>
        <v>680</v>
      </c>
      <c r="T76" s="106">
        <f t="shared" si="5"/>
        <v>680</v>
      </c>
      <c r="U76" s="103"/>
      <c r="V76" s="35"/>
      <c r="W76" s="36">
        <f t="shared" si="6"/>
        <v>0</v>
      </c>
      <c r="X76" s="37">
        <f t="shared" si="7"/>
        <v>0</v>
      </c>
    </row>
    <row r="77" spans="1:24" ht="15" customHeight="1" x14ac:dyDescent="0.2">
      <c r="A77" s="139" t="s">
        <v>119</v>
      </c>
      <c r="B77" s="140" t="s">
        <v>120</v>
      </c>
      <c r="C77" s="141" t="s">
        <v>121</v>
      </c>
      <c r="D77" s="139" t="s">
        <v>166</v>
      </c>
      <c r="E77" s="140" t="s">
        <v>181</v>
      </c>
      <c r="F77" s="141"/>
      <c r="G77" s="142" t="s">
        <v>189</v>
      </c>
      <c r="H77" s="143" t="s">
        <v>190</v>
      </c>
      <c r="I77" s="144" t="s">
        <v>123</v>
      </c>
      <c r="J77" s="160">
        <v>1991</v>
      </c>
      <c r="K77" s="145">
        <v>1.5</v>
      </c>
      <c r="L77" s="108">
        <v>1</v>
      </c>
      <c r="M77" s="101">
        <v>1</v>
      </c>
      <c r="N77" s="146" t="s">
        <v>234</v>
      </c>
      <c r="O77" s="163">
        <v>800</v>
      </c>
      <c r="P77" s="93" t="s">
        <v>245</v>
      </c>
      <c r="Q77" s="94" t="s">
        <v>457</v>
      </c>
      <c r="R77" s="34" t="s">
        <v>324</v>
      </c>
      <c r="S77" s="137">
        <f t="shared" si="4"/>
        <v>800</v>
      </c>
      <c r="T77" s="106">
        <f t="shared" si="5"/>
        <v>800</v>
      </c>
      <c r="U77" s="103">
        <v>81</v>
      </c>
      <c r="V77" s="35"/>
      <c r="W77" s="36">
        <f t="shared" si="6"/>
        <v>0</v>
      </c>
      <c r="X77" s="37">
        <f t="shared" si="7"/>
        <v>0</v>
      </c>
    </row>
    <row r="78" spans="1:24" ht="15" customHeight="1" x14ac:dyDescent="0.2">
      <c r="A78" s="139" t="s">
        <v>119</v>
      </c>
      <c r="B78" s="140" t="s">
        <v>120</v>
      </c>
      <c r="C78" s="141" t="s">
        <v>121</v>
      </c>
      <c r="D78" s="139" t="s">
        <v>166</v>
      </c>
      <c r="E78" s="140" t="s">
        <v>181</v>
      </c>
      <c r="F78" s="141"/>
      <c r="G78" s="142" t="s">
        <v>189</v>
      </c>
      <c r="H78" s="143" t="s">
        <v>190</v>
      </c>
      <c r="I78" s="144" t="s">
        <v>123</v>
      </c>
      <c r="J78" s="160">
        <v>2003</v>
      </c>
      <c r="K78" s="145">
        <v>0.75</v>
      </c>
      <c r="L78" s="108">
        <v>6</v>
      </c>
      <c r="M78" s="101">
        <v>1</v>
      </c>
      <c r="N78" s="146" t="s">
        <v>235</v>
      </c>
      <c r="O78" s="163">
        <v>350</v>
      </c>
      <c r="P78" s="93" t="s">
        <v>241</v>
      </c>
      <c r="Q78" s="94" t="s">
        <v>458</v>
      </c>
      <c r="R78" s="34" t="s">
        <v>324</v>
      </c>
      <c r="S78" s="137">
        <f t="shared" si="4"/>
        <v>2100</v>
      </c>
      <c r="T78" s="106">
        <f t="shared" si="5"/>
        <v>2100</v>
      </c>
      <c r="U78" s="103">
        <v>92</v>
      </c>
      <c r="V78" s="35"/>
      <c r="W78" s="36">
        <f t="shared" si="6"/>
        <v>0</v>
      </c>
      <c r="X78" s="37">
        <f t="shared" si="7"/>
        <v>0</v>
      </c>
    </row>
    <row r="79" spans="1:24" ht="15" customHeight="1" x14ac:dyDescent="0.2">
      <c r="A79" s="139" t="s">
        <v>119</v>
      </c>
      <c r="B79" s="140" t="s">
        <v>120</v>
      </c>
      <c r="C79" s="141" t="s">
        <v>121</v>
      </c>
      <c r="D79" s="139" t="s">
        <v>166</v>
      </c>
      <c r="E79" s="140" t="s">
        <v>181</v>
      </c>
      <c r="F79" s="141"/>
      <c r="G79" s="142" t="s">
        <v>189</v>
      </c>
      <c r="H79" s="143" t="s">
        <v>190</v>
      </c>
      <c r="I79" s="144" t="s">
        <v>123</v>
      </c>
      <c r="J79" s="160">
        <v>2006</v>
      </c>
      <c r="K79" s="145">
        <v>0.75</v>
      </c>
      <c r="L79" s="108">
        <v>6</v>
      </c>
      <c r="M79" s="101">
        <v>1</v>
      </c>
      <c r="N79" s="146" t="s">
        <v>235</v>
      </c>
      <c r="O79" s="163">
        <v>420</v>
      </c>
      <c r="P79" s="93" t="s">
        <v>302</v>
      </c>
      <c r="Q79" s="94" t="s">
        <v>459</v>
      </c>
      <c r="R79" s="34" t="s">
        <v>325</v>
      </c>
      <c r="S79" s="137">
        <f t="shared" ref="S79:S110" si="8">IF(R79="U",T79/1.2,T79)</f>
        <v>2100</v>
      </c>
      <c r="T79" s="106">
        <f t="shared" ref="T79:T110" si="9">O79*L79</f>
        <v>2520</v>
      </c>
      <c r="U79" s="103">
        <v>96</v>
      </c>
      <c r="V79" s="35"/>
      <c r="W79" s="36">
        <f t="shared" ref="W79:W110" si="10">V79*S79</f>
        <v>0</v>
      </c>
      <c r="X79" s="37">
        <f t="shared" ref="X79:X110" si="11">T79*V79</f>
        <v>0</v>
      </c>
    </row>
    <row r="80" spans="1:24" ht="15" customHeight="1" x14ac:dyDescent="0.2">
      <c r="A80" s="139" t="s">
        <v>119</v>
      </c>
      <c r="B80" s="140" t="s">
        <v>120</v>
      </c>
      <c r="C80" s="141" t="s">
        <v>121</v>
      </c>
      <c r="D80" s="139" t="s">
        <v>166</v>
      </c>
      <c r="E80" s="140" t="s">
        <v>181</v>
      </c>
      <c r="F80" s="141"/>
      <c r="G80" s="142" t="s">
        <v>189</v>
      </c>
      <c r="H80" s="143" t="s">
        <v>190</v>
      </c>
      <c r="I80" s="144" t="s">
        <v>123</v>
      </c>
      <c r="J80" s="160">
        <v>2007</v>
      </c>
      <c r="K80" s="145">
        <v>0.75</v>
      </c>
      <c r="L80" s="108">
        <v>6</v>
      </c>
      <c r="M80" s="101">
        <v>1</v>
      </c>
      <c r="N80" s="146" t="s">
        <v>235</v>
      </c>
      <c r="O80" s="163">
        <v>330</v>
      </c>
      <c r="P80" s="93" t="s">
        <v>241</v>
      </c>
      <c r="Q80" s="94" t="s">
        <v>460</v>
      </c>
      <c r="R80" s="34" t="s">
        <v>324</v>
      </c>
      <c r="S80" s="137">
        <f t="shared" si="8"/>
        <v>1980</v>
      </c>
      <c r="T80" s="106">
        <f t="shared" si="9"/>
        <v>1980</v>
      </c>
      <c r="U80" s="103">
        <v>94</v>
      </c>
      <c r="V80" s="35"/>
      <c r="W80" s="36">
        <f t="shared" si="10"/>
        <v>0</v>
      </c>
      <c r="X80" s="37">
        <f t="shared" si="11"/>
        <v>0</v>
      </c>
    </row>
    <row r="81" spans="1:24" ht="15" customHeight="1" x14ac:dyDescent="0.2">
      <c r="A81" s="139" t="s">
        <v>119</v>
      </c>
      <c r="B81" s="140" t="s">
        <v>120</v>
      </c>
      <c r="C81" s="141" t="s">
        <v>121</v>
      </c>
      <c r="D81" s="139" t="s">
        <v>191</v>
      </c>
      <c r="E81" s="140" t="s">
        <v>385</v>
      </c>
      <c r="F81" s="141"/>
      <c r="G81" s="142" t="s">
        <v>386</v>
      </c>
      <c r="H81" s="143" t="s">
        <v>387</v>
      </c>
      <c r="I81" s="144" t="s">
        <v>123</v>
      </c>
      <c r="J81" s="160">
        <v>2011</v>
      </c>
      <c r="K81" s="145">
        <v>1.5</v>
      </c>
      <c r="L81" s="108">
        <v>1</v>
      </c>
      <c r="M81" s="101">
        <v>2</v>
      </c>
      <c r="N81" s="146" t="s">
        <v>235</v>
      </c>
      <c r="O81" s="163">
        <v>85</v>
      </c>
      <c r="P81" s="93" t="s">
        <v>237</v>
      </c>
      <c r="Q81" s="94" t="s">
        <v>461</v>
      </c>
      <c r="R81" s="34" t="s">
        <v>324</v>
      </c>
      <c r="S81" s="137">
        <f t="shared" si="8"/>
        <v>85</v>
      </c>
      <c r="T81" s="106">
        <f t="shared" si="9"/>
        <v>85</v>
      </c>
      <c r="U81" s="103"/>
      <c r="V81" s="35"/>
      <c r="W81" s="36">
        <f t="shared" si="10"/>
        <v>0</v>
      </c>
      <c r="X81" s="37">
        <f t="shared" si="11"/>
        <v>0</v>
      </c>
    </row>
    <row r="82" spans="1:24" ht="15" customHeight="1" x14ac:dyDescent="0.2">
      <c r="A82" s="139" t="s">
        <v>119</v>
      </c>
      <c r="B82" s="140" t="s">
        <v>120</v>
      </c>
      <c r="C82" s="141" t="s">
        <v>121</v>
      </c>
      <c r="D82" s="139" t="s">
        <v>191</v>
      </c>
      <c r="E82" s="140" t="s">
        <v>193</v>
      </c>
      <c r="F82" s="141"/>
      <c r="G82" s="142" t="s">
        <v>194</v>
      </c>
      <c r="H82" s="143" t="s">
        <v>388</v>
      </c>
      <c r="I82" s="144" t="s">
        <v>123</v>
      </c>
      <c r="J82" s="160">
        <v>2003</v>
      </c>
      <c r="K82" s="145">
        <v>3</v>
      </c>
      <c r="L82" s="108">
        <v>1</v>
      </c>
      <c r="M82" s="101">
        <v>1</v>
      </c>
      <c r="N82" s="146" t="s">
        <v>234</v>
      </c>
      <c r="O82" s="163">
        <v>480</v>
      </c>
      <c r="P82" s="93" t="s">
        <v>237</v>
      </c>
      <c r="Q82" s="94" t="s">
        <v>462</v>
      </c>
      <c r="R82" s="34" t="s">
        <v>325</v>
      </c>
      <c r="S82" s="137">
        <f t="shared" si="8"/>
        <v>400</v>
      </c>
      <c r="T82" s="106">
        <f t="shared" si="9"/>
        <v>480</v>
      </c>
      <c r="U82" s="103"/>
      <c r="V82" s="35"/>
      <c r="W82" s="36">
        <f t="shared" si="10"/>
        <v>0</v>
      </c>
      <c r="X82" s="37">
        <f t="shared" si="11"/>
        <v>0</v>
      </c>
    </row>
    <row r="83" spans="1:24" ht="15" customHeight="1" x14ac:dyDescent="0.2">
      <c r="A83" s="139" t="s">
        <v>119</v>
      </c>
      <c r="B83" s="140" t="s">
        <v>120</v>
      </c>
      <c r="C83" s="141" t="s">
        <v>121</v>
      </c>
      <c r="D83" s="139" t="s">
        <v>191</v>
      </c>
      <c r="E83" s="140" t="s">
        <v>193</v>
      </c>
      <c r="F83" s="141"/>
      <c r="G83" s="142" t="s">
        <v>194</v>
      </c>
      <c r="H83" s="143" t="s">
        <v>388</v>
      </c>
      <c r="I83" s="144" t="s">
        <v>123</v>
      </c>
      <c r="J83" s="160">
        <v>2017</v>
      </c>
      <c r="K83" s="145">
        <v>0.75</v>
      </c>
      <c r="L83" s="108">
        <v>6</v>
      </c>
      <c r="M83" s="101">
        <v>4</v>
      </c>
      <c r="N83" s="146" t="s">
        <v>235</v>
      </c>
      <c r="O83" s="163">
        <v>80</v>
      </c>
      <c r="P83" s="93" t="s">
        <v>256</v>
      </c>
      <c r="Q83" s="94" t="s">
        <v>463</v>
      </c>
      <c r="R83" s="34" t="s">
        <v>325</v>
      </c>
      <c r="S83" s="137">
        <f t="shared" si="8"/>
        <v>400</v>
      </c>
      <c r="T83" s="106">
        <f t="shared" si="9"/>
        <v>480</v>
      </c>
      <c r="U83" s="103"/>
      <c r="V83" s="35"/>
      <c r="W83" s="36">
        <f t="shared" si="10"/>
        <v>0</v>
      </c>
      <c r="X83" s="37">
        <f t="shared" si="11"/>
        <v>0</v>
      </c>
    </row>
    <row r="84" spans="1:24" ht="15" customHeight="1" x14ac:dyDescent="0.2">
      <c r="A84" s="139" t="s">
        <v>119</v>
      </c>
      <c r="B84" s="140" t="s">
        <v>120</v>
      </c>
      <c r="C84" s="141" t="s">
        <v>121</v>
      </c>
      <c r="D84" s="139" t="s">
        <v>191</v>
      </c>
      <c r="E84" s="140" t="s">
        <v>193</v>
      </c>
      <c r="F84" s="141"/>
      <c r="G84" s="142" t="s">
        <v>194</v>
      </c>
      <c r="H84" s="143" t="s">
        <v>388</v>
      </c>
      <c r="I84" s="144" t="s">
        <v>123</v>
      </c>
      <c r="J84" s="160">
        <v>2017</v>
      </c>
      <c r="K84" s="145">
        <v>1.5</v>
      </c>
      <c r="L84" s="108">
        <v>1</v>
      </c>
      <c r="M84" s="101">
        <v>5</v>
      </c>
      <c r="N84" s="146" t="s">
        <v>235</v>
      </c>
      <c r="O84" s="163">
        <v>160</v>
      </c>
      <c r="P84" s="93" t="s">
        <v>250</v>
      </c>
      <c r="Q84" s="94" t="s">
        <v>464</v>
      </c>
      <c r="R84" s="34" t="s">
        <v>325</v>
      </c>
      <c r="S84" s="137">
        <f t="shared" si="8"/>
        <v>133.33333333333334</v>
      </c>
      <c r="T84" s="106">
        <f t="shared" si="9"/>
        <v>160</v>
      </c>
      <c r="U84" s="103"/>
      <c r="V84" s="35"/>
      <c r="W84" s="36">
        <f t="shared" si="10"/>
        <v>0</v>
      </c>
      <c r="X84" s="37">
        <f t="shared" si="11"/>
        <v>0</v>
      </c>
    </row>
    <row r="85" spans="1:24" ht="15" customHeight="1" x14ac:dyDescent="0.2">
      <c r="A85" s="139" t="s">
        <v>119</v>
      </c>
      <c r="B85" s="140" t="s">
        <v>120</v>
      </c>
      <c r="C85" s="141" t="s">
        <v>121</v>
      </c>
      <c r="D85" s="139" t="s">
        <v>191</v>
      </c>
      <c r="E85" s="140" t="s">
        <v>193</v>
      </c>
      <c r="F85" s="141"/>
      <c r="G85" s="142" t="s">
        <v>389</v>
      </c>
      <c r="H85" s="143" t="s">
        <v>390</v>
      </c>
      <c r="I85" s="144" t="s">
        <v>123</v>
      </c>
      <c r="J85" s="160">
        <v>2002</v>
      </c>
      <c r="K85" s="145">
        <v>1.5</v>
      </c>
      <c r="L85" s="108">
        <v>1</v>
      </c>
      <c r="M85" s="101">
        <v>2</v>
      </c>
      <c r="N85" s="146" t="s">
        <v>234</v>
      </c>
      <c r="O85" s="163">
        <v>170</v>
      </c>
      <c r="P85" s="93" t="s">
        <v>237</v>
      </c>
      <c r="Q85" s="94" t="s">
        <v>465</v>
      </c>
      <c r="R85" s="34" t="s">
        <v>324</v>
      </c>
      <c r="S85" s="137">
        <f t="shared" si="8"/>
        <v>170</v>
      </c>
      <c r="T85" s="106">
        <f t="shared" si="9"/>
        <v>170</v>
      </c>
      <c r="U85" s="103"/>
      <c r="V85" s="35"/>
      <c r="W85" s="36">
        <f t="shared" si="10"/>
        <v>0</v>
      </c>
      <c r="X85" s="37">
        <f t="shared" si="11"/>
        <v>0</v>
      </c>
    </row>
    <row r="86" spans="1:24" ht="15" customHeight="1" x14ac:dyDescent="0.2">
      <c r="A86" s="139" t="s">
        <v>119</v>
      </c>
      <c r="B86" s="140" t="s">
        <v>120</v>
      </c>
      <c r="C86" s="141" t="s">
        <v>121</v>
      </c>
      <c r="D86" s="139" t="s">
        <v>191</v>
      </c>
      <c r="E86" s="140" t="s">
        <v>195</v>
      </c>
      <c r="F86" s="141" t="s">
        <v>196</v>
      </c>
      <c r="G86" s="142" t="s">
        <v>391</v>
      </c>
      <c r="H86" s="143" t="s">
        <v>392</v>
      </c>
      <c r="I86" s="144" t="s">
        <v>123</v>
      </c>
      <c r="J86" s="160" t="s">
        <v>192</v>
      </c>
      <c r="K86" s="145">
        <v>0.75</v>
      </c>
      <c r="L86" s="108">
        <v>6</v>
      </c>
      <c r="M86" s="101">
        <v>1</v>
      </c>
      <c r="N86" s="146" t="s">
        <v>235</v>
      </c>
      <c r="O86" s="163">
        <v>236.66666666666666</v>
      </c>
      <c r="P86" s="93" t="s">
        <v>302</v>
      </c>
      <c r="Q86" s="94" t="s">
        <v>466</v>
      </c>
      <c r="R86" s="34" t="s">
        <v>325</v>
      </c>
      <c r="S86" s="137">
        <f t="shared" si="8"/>
        <v>1183.3333333333335</v>
      </c>
      <c r="T86" s="106">
        <f t="shared" si="9"/>
        <v>1420</v>
      </c>
      <c r="U86" s="103"/>
      <c r="V86" s="35"/>
      <c r="W86" s="36">
        <f t="shared" si="10"/>
        <v>0</v>
      </c>
      <c r="X86" s="37">
        <f t="shared" si="11"/>
        <v>0</v>
      </c>
    </row>
    <row r="87" spans="1:24" ht="15" customHeight="1" x14ac:dyDescent="0.2">
      <c r="A87" s="139" t="s">
        <v>119</v>
      </c>
      <c r="B87" s="140" t="s">
        <v>124</v>
      </c>
      <c r="C87" s="141" t="s">
        <v>125</v>
      </c>
      <c r="D87" s="139" t="s">
        <v>191</v>
      </c>
      <c r="E87" s="140" t="s">
        <v>195</v>
      </c>
      <c r="F87" s="141"/>
      <c r="G87" s="142" t="s">
        <v>393</v>
      </c>
      <c r="H87" s="143" t="s">
        <v>394</v>
      </c>
      <c r="I87" s="144" t="s">
        <v>192</v>
      </c>
      <c r="J87" s="160">
        <v>2004</v>
      </c>
      <c r="K87" s="145">
        <v>0.375</v>
      </c>
      <c r="L87" s="108">
        <v>10</v>
      </c>
      <c r="M87" s="101">
        <v>1</v>
      </c>
      <c r="N87" s="146" t="s">
        <v>235</v>
      </c>
      <c r="O87" s="163">
        <v>60</v>
      </c>
      <c r="P87" s="93" t="s">
        <v>298</v>
      </c>
      <c r="Q87" s="94" t="s">
        <v>467</v>
      </c>
      <c r="R87" s="34" t="s">
        <v>325</v>
      </c>
      <c r="S87" s="137">
        <f t="shared" si="8"/>
        <v>500</v>
      </c>
      <c r="T87" s="106">
        <f t="shared" si="9"/>
        <v>600</v>
      </c>
      <c r="U87" s="103"/>
      <c r="V87" s="35"/>
      <c r="W87" s="36">
        <f t="shared" si="10"/>
        <v>0</v>
      </c>
      <c r="X87" s="37">
        <f t="shared" si="11"/>
        <v>0</v>
      </c>
    </row>
    <row r="88" spans="1:24" ht="15" customHeight="1" x14ac:dyDescent="0.2">
      <c r="A88" s="139" t="s">
        <v>119</v>
      </c>
      <c r="B88" s="140" t="s">
        <v>120</v>
      </c>
      <c r="C88" s="141" t="s">
        <v>121</v>
      </c>
      <c r="D88" s="139" t="s">
        <v>191</v>
      </c>
      <c r="E88" s="140" t="s">
        <v>195</v>
      </c>
      <c r="F88" s="141"/>
      <c r="G88" s="142" t="s">
        <v>395</v>
      </c>
      <c r="H88" s="143" t="s">
        <v>83</v>
      </c>
      <c r="I88" s="144" t="s">
        <v>123</v>
      </c>
      <c r="J88" s="160">
        <v>2019</v>
      </c>
      <c r="K88" s="145">
        <v>0.75</v>
      </c>
      <c r="L88" s="108">
        <v>3</v>
      </c>
      <c r="M88" s="101">
        <v>2</v>
      </c>
      <c r="N88" s="146" t="s">
        <v>235</v>
      </c>
      <c r="O88" s="163">
        <v>135</v>
      </c>
      <c r="P88" s="93" t="s">
        <v>468</v>
      </c>
      <c r="Q88" s="94" t="s">
        <v>469</v>
      </c>
      <c r="R88" s="34" t="s">
        <v>325</v>
      </c>
      <c r="S88" s="137">
        <f t="shared" si="8"/>
        <v>337.5</v>
      </c>
      <c r="T88" s="106">
        <f t="shared" si="9"/>
        <v>405</v>
      </c>
      <c r="U88" s="103"/>
      <c r="V88" s="35"/>
      <c r="W88" s="36">
        <f t="shared" si="10"/>
        <v>0</v>
      </c>
      <c r="X88" s="37">
        <f t="shared" si="11"/>
        <v>0</v>
      </c>
    </row>
    <row r="89" spans="1:24" ht="15" customHeight="1" x14ac:dyDescent="0.2">
      <c r="A89" s="139" t="s">
        <v>119</v>
      </c>
      <c r="B89" s="140" t="s">
        <v>120</v>
      </c>
      <c r="C89" s="141" t="s">
        <v>121</v>
      </c>
      <c r="D89" s="139" t="s">
        <v>191</v>
      </c>
      <c r="E89" s="140" t="s">
        <v>195</v>
      </c>
      <c r="F89" s="141"/>
      <c r="G89" s="142" t="s">
        <v>395</v>
      </c>
      <c r="H89" s="143" t="s">
        <v>83</v>
      </c>
      <c r="I89" s="144" t="s">
        <v>123</v>
      </c>
      <c r="J89" s="160">
        <v>2020</v>
      </c>
      <c r="K89" s="145">
        <v>0.75</v>
      </c>
      <c r="L89" s="108">
        <v>3</v>
      </c>
      <c r="M89" s="101">
        <v>1</v>
      </c>
      <c r="N89" s="146" t="s">
        <v>235</v>
      </c>
      <c r="O89" s="163">
        <v>135</v>
      </c>
      <c r="P89" s="93" t="s">
        <v>468</v>
      </c>
      <c r="Q89" s="94" t="s">
        <v>470</v>
      </c>
      <c r="R89" s="34" t="s">
        <v>325</v>
      </c>
      <c r="S89" s="137">
        <f t="shared" si="8"/>
        <v>337.5</v>
      </c>
      <c r="T89" s="106">
        <f t="shared" si="9"/>
        <v>405</v>
      </c>
      <c r="U89" s="103"/>
      <c r="V89" s="35"/>
      <c r="W89" s="36">
        <f t="shared" si="10"/>
        <v>0</v>
      </c>
      <c r="X89" s="37">
        <f t="shared" si="11"/>
        <v>0</v>
      </c>
    </row>
    <row r="90" spans="1:24" ht="15" customHeight="1" x14ac:dyDescent="0.2">
      <c r="A90" s="139" t="s">
        <v>119</v>
      </c>
      <c r="B90" s="140" t="s">
        <v>124</v>
      </c>
      <c r="C90" s="141" t="s">
        <v>121</v>
      </c>
      <c r="D90" s="139" t="s">
        <v>191</v>
      </c>
      <c r="E90" s="140" t="s">
        <v>197</v>
      </c>
      <c r="F90" s="141"/>
      <c r="G90" s="142" t="s">
        <v>198</v>
      </c>
      <c r="H90" s="143" t="s">
        <v>199</v>
      </c>
      <c r="I90" s="144" t="s">
        <v>151</v>
      </c>
      <c r="J90" s="160">
        <v>2014</v>
      </c>
      <c r="K90" s="145">
        <v>6</v>
      </c>
      <c r="L90" s="108">
        <v>1</v>
      </c>
      <c r="M90" s="101">
        <v>1</v>
      </c>
      <c r="N90" s="146" t="s">
        <v>235</v>
      </c>
      <c r="O90" s="163">
        <v>610</v>
      </c>
      <c r="P90" s="93" t="s">
        <v>263</v>
      </c>
      <c r="Q90" s="94" t="s">
        <v>471</v>
      </c>
      <c r="R90" s="34" t="s">
        <v>325</v>
      </c>
      <c r="S90" s="137">
        <f t="shared" si="8"/>
        <v>508.33333333333337</v>
      </c>
      <c r="T90" s="106">
        <f t="shared" si="9"/>
        <v>610</v>
      </c>
      <c r="U90" s="103"/>
      <c r="V90" s="35"/>
      <c r="W90" s="36">
        <f t="shared" si="10"/>
        <v>0</v>
      </c>
      <c r="X90" s="37">
        <f t="shared" si="11"/>
        <v>0</v>
      </c>
    </row>
    <row r="91" spans="1:24" ht="15" customHeight="1" x14ac:dyDescent="0.2">
      <c r="A91" s="139" t="s">
        <v>119</v>
      </c>
      <c r="B91" s="140" t="s">
        <v>124</v>
      </c>
      <c r="C91" s="141" t="s">
        <v>121</v>
      </c>
      <c r="D91" s="139" t="s">
        <v>191</v>
      </c>
      <c r="E91" s="140" t="s">
        <v>197</v>
      </c>
      <c r="F91" s="141"/>
      <c r="G91" s="142" t="s">
        <v>198</v>
      </c>
      <c r="H91" s="143" t="s">
        <v>199</v>
      </c>
      <c r="I91" s="144" t="s">
        <v>151</v>
      </c>
      <c r="J91" s="160">
        <v>2015</v>
      </c>
      <c r="K91" s="145">
        <v>1.5</v>
      </c>
      <c r="L91" s="108">
        <v>1</v>
      </c>
      <c r="M91" s="101">
        <v>1</v>
      </c>
      <c r="N91" s="146" t="s">
        <v>235</v>
      </c>
      <c r="O91" s="163">
        <v>150</v>
      </c>
      <c r="P91" s="93" t="s">
        <v>237</v>
      </c>
      <c r="Q91" s="94" t="s">
        <v>472</v>
      </c>
      <c r="R91" s="34" t="s">
        <v>324</v>
      </c>
      <c r="S91" s="137">
        <f t="shared" si="8"/>
        <v>150</v>
      </c>
      <c r="T91" s="106">
        <f t="shared" si="9"/>
        <v>150</v>
      </c>
      <c r="U91" s="103"/>
      <c r="V91" s="35"/>
      <c r="W91" s="36">
        <f t="shared" si="10"/>
        <v>0</v>
      </c>
      <c r="X91" s="37">
        <f t="shared" si="11"/>
        <v>0</v>
      </c>
    </row>
    <row r="92" spans="1:24" ht="15" customHeight="1" x14ac:dyDescent="0.2">
      <c r="A92" s="139" t="s">
        <v>119</v>
      </c>
      <c r="B92" s="140" t="s">
        <v>124</v>
      </c>
      <c r="C92" s="141" t="s">
        <v>121</v>
      </c>
      <c r="D92" s="139" t="s">
        <v>191</v>
      </c>
      <c r="E92" s="140" t="s">
        <v>197</v>
      </c>
      <c r="F92" s="141"/>
      <c r="G92" s="142" t="s">
        <v>198</v>
      </c>
      <c r="H92" s="143" t="s">
        <v>199</v>
      </c>
      <c r="I92" s="144" t="s">
        <v>151</v>
      </c>
      <c r="J92" s="160">
        <v>2019</v>
      </c>
      <c r="K92" s="145">
        <v>0.75</v>
      </c>
      <c r="L92" s="108">
        <v>6</v>
      </c>
      <c r="M92" s="101">
        <v>2</v>
      </c>
      <c r="N92" s="146" t="s">
        <v>235</v>
      </c>
      <c r="O92" s="163">
        <v>54</v>
      </c>
      <c r="P92" s="93" t="s">
        <v>286</v>
      </c>
      <c r="Q92" s="94" t="s">
        <v>287</v>
      </c>
      <c r="R92" s="34" t="s">
        <v>325</v>
      </c>
      <c r="S92" s="137">
        <f t="shared" si="8"/>
        <v>270</v>
      </c>
      <c r="T92" s="106">
        <f t="shared" si="9"/>
        <v>324</v>
      </c>
      <c r="U92" s="103">
        <v>94</v>
      </c>
      <c r="V92" s="35"/>
      <c r="W92" s="36">
        <f t="shared" si="10"/>
        <v>0</v>
      </c>
      <c r="X92" s="37">
        <f t="shared" si="11"/>
        <v>0</v>
      </c>
    </row>
    <row r="93" spans="1:24" ht="15" customHeight="1" x14ac:dyDescent="0.2">
      <c r="A93" s="139" t="s">
        <v>119</v>
      </c>
      <c r="B93" s="140" t="s">
        <v>124</v>
      </c>
      <c r="C93" s="141" t="s">
        <v>121</v>
      </c>
      <c r="D93" s="139" t="s">
        <v>191</v>
      </c>
      <c r="E93" s="140" t="s">
        <v>197</v>
      </c>
      <c r="F93" s="141"/>
      <c r="G93" s="142" t="s">
        <v>198</v>
      </c>
      <c r="H93" s="143" t="s">
        <v>199</v>
      </c>
      <c r="I93" s="144" t="s">
        <v>151</v>
      </c>
      <c r="J93" s="160">
        <v>2019</v>
      </c>
      <c r="K93" s="145">
        <v>1.5</v>
      </c>
      <c r="L93" s="108">
        <v>1</v>
      </c>
      <c r="M93" s="101">
        <v>3</v>
      </c>
      <c r="N93" s="146" t="s">
        <v>235</v>
      </c>
      <c r="O93" s="163">
        <v>110</v>
      </c>
      <c r="P93" s="93" t="s">
        <v>473</v>
      </c>
      <c r="Q93" s="94" t="s">
        <v>288</v>
      </c>
      <c r="R93" s="34" t="s">
        <v>325</v>
      </c>
      <c r="S93" s="137">
        <f t="shared" si="8"/>
        <v>91.666666666666671</v>
      </c>
      <c r="T93" s="106">
        <f t="shared" si="9"/>
        <v>110</v>
      </c>
      <c r="U93" s="103">
        <v>94</v>
      </c>
      <c r="V93" s="35"/>
      <c r="W93" s="36">
        <f t="shared" si="10"/>
        <v>0</v>
      </c>
      <c r="X93" s="37">
        <f t="shared" si="11"/>
        <v>0</v>
      </c>
    </row>
    <row r="94" spans="1:24" ht="15" customHeight="1" x14ac:dyDescent="0.2">
      <c r="A94" s="139" t="s">
        <v>119</v>
      </c>
      <c r="B94" s="140" t="s">
        <v>124</v>
      </c>
      <c r="C94" s="141" t="s">
        <v>121</v>
      </c>
      <c r="D94" s="139" t="s">
        <v>191</v>
      </c>
      <c r="E94" s="140" t="s">
        <v>197</v>
      </c>
      <c r="F94" s="141"/>
      <c r="G94" s="142" t="s">
        <v>198</v>
      </c>
      <c r="H94" s="143" t="s">
        <v>199</v>
      </c>
      <c r="I94" s="144" t="s">
        <v>151</v>
      </c>
      <c r="J94" s="160">
        <v>2019</v>
      </c>
      <c r="K94" s="145">
        <v>0.75</v>
      </c>
      <c r="L94" s="108">
        <v>6</v>
      </c>
      <c r="M94" s="101">
        <v>1</v>
      </c>
      <c r="N94" s="146" t="s">
        <v>235</v>
      </c>
      <c r="O94" s="163">
        <v>54</v>
      </c>
      <c r="P94" s="93" t="s">
        <v>310</v>
      </c>
      <c r="Q94" s="94" t="s">
        <v>474</v>
      </c>
      <c r="R94" s="34" t="s">
        <v>325</v>
      </c>
      <c r="S94" s="137">
        <f t="shared" si="8"/>
        <v>270</v>
      </c>
      <c r="T94" s="106">
        <f t="shared" si="9"/>
        <v>324</v>
      </c>
      <c r="U94" s="103">
        <v>94</v>
      </c>
      <c r="V94" s="35"/>
      <c r="W94" s="36">
        <f t="shared" si="10"/>
        <v>0</v>
      </c>
      <c r="X94" s="37">
        <f t="shared" si="11"/>
        <v>0</v>
      </c>
    </row>
    <row r="95" spans="1:24" ht="15" customHeight="1" x14ac:dyDescent="0.2">
      <c r="A95" s="139" t="s">
        <v>119</v>
      </c>
      <c r="B95" s="140" t="s">
        <v>124</v>
      </c>
      <c r="C95" s="141" t="s">
        <v>121</v>
      </c>
      <c r="D95" s="139" t="s">
        <v>191</v>
      </c>
      <c r="E95" s="140" t="s">
        <v>197</v>
      </c>
      <c r="F95" s="141"/>
      <c r="G95" s="142" t="s">
        <v>198</v>
      </c>
      <c r="H95" s="143" t="s">
        <v>200</v>
      </c>
      <c r="I95" s="144" t="s">
        <v>151</v>
      </c>
      <c r="J95" s="160">
        <v>2019</v>
      </c>
      <c r="K95" s="145">
        <v>1.5</v>
      </c>
      <c r="L95" s="108">
        <v>1</v>
      </c>
      <c r="M95" s="101">
        <v>4</v>
      </c>
      <c r="N95" s="146" t="s">
        <v>235</v>
      </c>
      <c r="O95" s="163">
        <v>190</v>
      </c>
      <c r="P95" s="93" t="s">
        <v>473</v>
      </c>
      <c r="Q95" s="94" t="s">
        <v>289</v>
      </c>
      <c r="R95" s="34" t="s">
        <v>325</v>
      </c>
      <c r="S95" s="137">
        <f t="shared" si="8"/>
        <v>158.33333333333334</v>
      </c>
      <c r="T95" s="106">
        <f t="shared" si="9"/>
        <v>190</v>
      </c>
      <c r="U95" s="103">
        <v>93</v>
      </c>
      <c r="V95" s="35"/>
      <c r="W95" s="36">
        <f t="shared" si="10"/>
        <v>0</v>
      </c>
      <c r="X95" s="37">
        <f t="shared" si="11"/>
        <v>0</v>
      </c>
    </row>
    <row r="96" spans="1:24" ht="15" customHeight="1" x14ac:dyDescent="0.2">
      <c r="A96" s="139" t="s">
        <v>119</v>
      </c>
      <c r="B96" s="140" t="s">
        <v>124</v>
      </c>
      <c r="C96" s="141" t="s">
        <v>121</v>
      </c>
      <c r="D96" s="139" t="s">
        <v>191</v>
      </c>
      <c r="E96" s="140" t="s">
        <v>197</v>
      </c>
      <c r="F96" s="141"/>
      <c r="G96" s="142" t="s">
        <v>198</v>
      </c>
      <c r="H96" s="143" t="s">
        <v>200</v>
      </c>
      <c r="I96" s="144" t="s">
        <v>151</v>
      </c>
      <c r="J96" s="160">
        <v>2020</v>
      </c>
      <c r="K96" s="145">
        <v>0.75</v>
      </c>
      <c r="L96" s="108">
        <v>6</v>
      </c>
      <c r="M96" s="101">
        <v>3</v>
      </c>
      <c r="N96" s="146" t="s">
        <v>235</v>
      </c>
      <c r="O96" s="163">
        <v>95</v>
      </c>
      <c r="P96" s="93" t="s">
        <v>240</v>
      </c>
      <c r="Q96" s="94" t="s">
        <v>475</v>
      </c>
      <c r="R96" s="34" t="s">
        <v>325</v>
      </c>
      <c r="S96" s="137">
        <f t="shared" si="8"/>
        <v>475</v>
      </c>
      <c r="T96" s="106">
        <f t="shared" si="9"/>
        <v>570</v>
      </c>
      <c r="U96" s="103"/>
      <c r="V96" s="35"/>
      <c r="W96" s="36">
        <f t="shared" si="10"/>
        <v>0</v>
      </c>
      <c r="X96" s="37">
        <f t="shared" si="11"/>
        <v>0</v>
      </c>
    </row>
    <row r="97" spans="1:24" ht="15" customHeight="1" x14ac:dyDescent="0.2">
      <c r="A97" s="139" t="s">
        <v>119</v>
      </c>
      <c r="B97" s="140" t="s">
        <v>124</v>
      </c>
      <c r="C97" s="141" t="s">
        <v>121</v>
      </c>
      <c r="D97" s="139" t="s">
        <v>191</v>
      </c>
      <c r="E97" s="140" t="s">
        <v>197</v>
      </c>
      <c r="F97" s="141"/>
      <c r="G97" s="142" t="s">
        <v>198</v>
      </c>
      <c r="H97" s="143" t="s">
        <v>200</v>
      </c>
      <c r="I97" s="144" t="s">
        <v>151</v>
      </c>
      <c r="J97" s="160">
        <v>2020</v>
      </c>
      <c r="K97" s="145">
        <v>1.5</v>
      </c>
      <c r="L97" s="108">
        <v>1</v>
      </c>
      <c r="M97" s="101">
        <v>2</v>
      </c>
      <c r="N97" s="146" t="s">
        <v>235</v>
      </c>
      <c r="O97" s="163">
        <v>190</v>
      </c>
      <c r="P97" s="93" t="s">
        <v>266</v>
      </c>
      <c r="Q97" s="94" t="s">
        <v>476</v>
      </c>
      <c r="R97" s="34" t="s">
        <v>325</v>
      </c>
      <c r="S97" s="137">
        <f t="shared" si="8"/>
        <v>158.33333333333334</v>
      </c>
      <c r="T97" s="106">
        <f t="shared" si="9"/>
        <v>190</v>
      </c>
      <c r="U97" s="103"/>
      <c r="V97" s="35"/>
      <c r="W97" s="36">
        <f t="shared" si="10"/>
        <v>0</v>
      </c>
      <c r="X97" s="37">
        <f t="shared" si="11"/>
        <v>0</v>
      </c>
    </row>
    <row r="98" spans="1:24" ht="15" customHeight="1" x14ac:dyDescent="0.2">
      <c r="A98" s="139" t="s">
        <v>119</v>
      </c>
      <c r="B98" s="140" t="s">
        <v>124</v>
      </c>
      <c r="C98" s="141" t="s">
        <v>121</v>
      </c>
      <c r="D98" s="139" t="s">
        <v>191</v>
      </c>
      <c r="E98" s="140" t="s">
        <v>197</v>
      </c>
      <c r="F98" s="141"/>
      <c r="G98" s="142" t="s">
        <v>198</v>
      </c>
      <c r="H98" s="143" t="s">
        <v>396</v>
      </c>
      <c r="I98" s="144" t="s">
        <v>155</v>
      </c>
      <c r="J98" s="160">
        <v>2017</v>
      </c>
      <c r="K98" s="145">
        <v>0.75</v>
      </c>
      <c r="L98" s="108">
        <v>6</v>
      </c>
      <c r="M98" s="101">
        <v>1</v>
      </c>
      <c r="N98" s="146" t="s">
        <v>235</v>
      </c>
      <c r="O98" s="163">
        <v>65</v>
      </c>
      <c r="P98" s="93" t="s">
        <v>477</v>
      </c>
      <c r="Q98" s="94" t="s">
        <v>478</v>
      </c>
      <c r="R98" s="34" t="s">
        <v>325</v>
      </c>
      <c r="S98" s="137">
        <f t="shared" si="8"/>
        <v>325</v>
      </c>
      <c r="T98" s="106">
        <f t="shared" si="9"/>
        <v>390</v>
      </c>
      <c r="U98" s="103">
        <v>95</v>
      </c>
      <c r="V98" s="35"/>
      <c r="W98" s="36">
        <f t="shared" si="10"/>
        <v>0</v>
      </c>
      <c r="X98" s="37">
        <f t="shared" si="11"/>
        <v>0</v>
      </c>
    </row>
    <row r="99" spans="1:24" ht="15" customHeight="1" x14ac:dyDescent="0.2">
      <c r="A99" s="139" t="s">
        <v>119</v>
      </c>
      <c r="B99" s="140" t="s">
        <v>124</v>
      </c>
      <c r="C99" s="141" t="s">
        <v>121</v>
      </c>
      <c r="D99" s="139" t="s">
        <v>191</v>
      </c>
      <c r="E99" s="140" t="s">
        <v>197</v>
      </c>
      <c r="F99" s="141"/>
      <c r="G99" s="142" t="s">
        <v>198</v>
      </c>
      <c r="H99" s="143" t="s">
        <v>201</v>
      </c>
      <c r="I99" s="144" t="s">
        <v>155</v>
      </c>
      <c r="J99" s="160">
        <v>2016</v>
      </c>
      <c r="K99" s="145">
        <v>0.75</v>
      </c>
      <c r="L99" s="108">
        <v>6</v>
      </c>
      <c r="M99" s="101">
        <v>5</v>
      </c>
      <c r="N99" s="146" t="s">
        <v>235</v>
      </c>
      <c r="O99" s="163">
        <v>95</v>
      </c>
      <c r="P99" s="93" t="s">
        <v>290</v>
      </c>
      <c r="Q99" s="94" t="s">
        <v>291</v>
      </c>
      <c r="R99" s="34" t="s">
        <v>325</v>
      </c>
      <c r="S99" s="137">
        <f t="shared" si="8"/>
        <v>475</v>
      </c>
      <c r="T99" s="106">
        <f t="shared" si="9"/>
        <v>570</v>
      </c>
      <c r="U99" s="103">
        <v>96</v>
      </c>
      <c r="V99" s="35"/>
      <c r="W99" s="36">
        <f t="shared" si="10"/>
        <v>0</v>
      </c>
      <c r="X99" s="37">
        <f t="shared" si="11"/>
        <v>0</v>
      </c>
    </row>
    <row r="100" spans="1:24" ht="15" customHeight="1" x14ac:dyDescent="0.2">
      <c r="A100" s="139" t="s">
        <v>119</v>
      </c>
      <c r="B100" s="140" t="s">
        <v>124</v>
      </c>
      <c r="C100" s="141" t="s">
        <v>121</v>
      </c>
      <c r="D100" s="139" t="s">
        <v>191</v>
      </c>
      <c r="E100" s="140" t="s">
        <v>197</v>
      </c>
      <c r="F100" s="141"/>
      <c r="G100" s="142" t="s">
        <v>198</v>
      </c>
      <c r="H100" s="143" t="s">
        <v>201</v>
      </c>
      <c r="I100" s="144" t="s">
        <v>155</v>
      </c>
      <c r="J100" s="160">
        <v>2017</v>
      </c>
      <c r="K100" s="145">
        <v>0.75</v>
      </c>
      <c r="L100" s="108">
        <v>6</v>
      </c>
      <c r="M100" s="101">
        <v>2</v>
      </c>
      <c r="N100" s="146" t="s">
        <v>235</v>
      </c>
      <c r="O100" s="163">
        <v>110</v>
      </c>
      <c r="P100" s="93" t="s">
        <v>243</v>
      </c>
      <c r="Q100" s="94" t="s">
        <v>292</v>
      </c>
      <c r="R100" s="34" t="s">
        <v>325</v>
      </c>
      <c r="S100" s="137">
        <f t="shared" si="8"/>
        <v>550</v>
      </c>
      <c r="T100" s="106">
        <f t="shared" si="9"/>
        <v>660</v>
      </c>
      <c r="U100" s="103"/>
      <c r="V100" s="35"/>
      <c r="W100" s="36">
        <f t="shared" si="10"/>
        <v>0</v>
      </c>
      <c r="X100" s="37">
        <f t="shared" si="11"/>
        <v>0</v>
      </c>
    </row>
    <row r="101" spans="1:24" ht="15" customHeight="1" x14ac:dyDescent="0.2">
      <c r="A101" s="139" t="s">
        <v>119</v>
      </c>
      <c r="B101" s="140" t="s">
        <v>124</v>
      </c>
      <c r="C101" s="141" t="s">
        <v>121</v>
      </c>
      <c r="D101" s="139" t="s">
        <v>191</v>
      </c>
      <c r="E101" s="140" t="s">
        <v>197</v>
      </c>
      <c r="F101" s="141"/>
      <c r="G101" s="142" t="s">
        <v>198</v>
      </c>
      <c r="H101" s="143" t="s">
        <v>201</v>
      </c>
      <c r="I101" s="144" t="s">
        <v>155</v>
      </c>
      <c r="J101" s="160">
        <v>2017</v>
      </c>
      <c r="K101" s="145">
        <v>3</v>
      </c>
      <c r="L101" s="108">
        <v>1</v>
      </c>
      <c r="M101" s="101">
        <v>1</v>
      </c>
      <c r="N101" s="146" t="s">
        <v>235</v>
      </c>
      <c r="O101" s="163">
        <v>470</v>
      </c>
      <c r="P101" s="93" t="s">
        <v>237</v>
      </c>
      <c r="Q101" s="94" t="s">
        <v>479</v>
      </c>
      <c r="R101" s="34" t="s">
        <v>325</v>
      </c>
      <c r="S101" s="137">
        <f t="shared" si="8"/>
        <v>391.66666666666669</v>
      </c>
      <c r="T101" s="106">
        <f t="shared" si="9"/>
        <v>470</v>
      </c>
      <c r="U101" s="103"/>
      <c r="V101" s="35"/>
      <c r="W101" s="36">
        <f t="shared" si="10"/>
        <v>0</v>
      </c>
      <c r="X101" s="37">
        <f t="shared" si="11"/>
        <v>0</v>
      </c>
    </row>
    <row r="102" spans="1:24" ht="15" customHeight="1" x14ac:dyDescent="0.2">
      <c r="A102" s="139" t="s">
        <v>119</v>
      </c>
      <c r="B102" s="140" t="s">
        <v>124</v>
      </c>
      <c r="C102" s="141" t="s">
        <v>121</v>
      </c>
      <c r="D102" s="139" t="s">
        <v>191</v>
      </c>
      <c r="E102" s="140" t="s">
        <v>197</v>
      </c>
      <c r="F102" s="141"/>
      <c r="G102" s="142" t="s">
        <v>198</v>
      </c>
      <c r="H102" s="143" t="s">
        <v>201</v>
      </c>
      <c r="I102" s="144" t="s">
        <v>155</v>
      </c>
      <c r="J102" s="160">
        <v>2018</v>
      </c>
      <c r="K102" s="145">
        <v>0.75</v>
      </c>
      <c r="L102" s="108">
        <v>6</v>
      </c>
      <c r="M102" s="101">
        <v>1</v>
      </c>
      <c r="N102" s="146" t="s">
        <v>235</v>
      </c>
      <c r="O102" s="163">
        <v>100</v>
      </c>
      <c r="P102" s="93" t="s">
        <v>295</v>
      </c>
      <c r="Q102" s="94" t="s">
        <v>480</v>
      </c>
      <c r="R102" s="34" t="s">
        <v>325</v>
      </c>
      <c r="S102" s="137">
        <f t="shared" si="8"/>
        <v>500</v>
      </c>
      <c r="T102" s="106">
        <f t="shared" si="9"/>
        <v>600</v>
      </c>
      <c r="U102" s="103">
        <v>93</v>
      </c>
      <c r="V102" s="35"/>
      <c r="W102" s="36">
        <f t="shared" si="10"/>
        <v>0</v>
      </c>
      <c r="X102" s="37">
        <f t="shared" si="11"/>
        <v>0</v>
      </c>
    </row>
    <row r="103" spans="1:24" ht="15" customHeight="1" x14ac:dyDescent="0.2">
      <c r="A103" s="139" t="s">
        <v>119</v>
      </c>
      <c r="B103" s="140" t="s">
        <v>124</v>
      </c>
      <c r="C103" s="141" t="s">
        <v>121</v>
      </c>
      <c r="D103" s="139" t="s">
        <v>191</v>
      </c>
      <c r="E103" s="140" t="s">
        <v>197</v>
      </c>
      <c r="F103" s="141"/>
      <c r="G103" s="142" t="s">
        <v>198</v>
      </c>
      <c r="H103" s="143" t="s">
        <v>201</v>
      </c>
      <c r="I103" s="144" t="s">
        <v>155</v>
      </c>
      <c r="J103" s="160">
        <v>2019</v>
      </c>
      <c r="K103" s="145">
        <v>0.75</v>
      </c>
      <c r="L103" s="108">
        <v>6</v>
      </c>
      <c r="M103" s="101">
        <v>2</v>
      </c>
      <c r="N103" s="146" t="s">
        <v>235</v>
      </c>
      <c r="O103" s="163">
        <v>95</v>
      </c>
      <c r="P103" s="93" t="s">
        <v>286</v>
      </c>
      <c r="Q103" s="94" t="s">
        <v>293</v>
      </c>
      <c r="R103" s="34" t="s">
        <v>325</v>
      </c>
      <c r="S103" s="137">
        <f t="shared" si="8"/>
        <v>475</v>
      </c>
      <c r="T103" s="106">
        <f t="shared" si="9"/>
        <v>570</v>
      </c>
      <c r="U103" s="103" t="s">
        <v>500</v>
      </c>
      <c r="V103" s="35"/>
      <c r="W103" s="36">
        <f t="shared" si="10"/>
        <v>0</v>
      </c>
      <c r="X103" s="37">
        <f t="shared" si="11"/>
        <v>0</v>
      </c>
    </row>
    <row r="104" spans="1:24" ht="15" customHeight="1" x14ac:dyDescent="0.2">
      <c r="A104" s="139" t="s">
        <v>119</v>
      </c>
      <c r="B104" s="140" t="s">
        <v>124</v>
      </c>
      <c r="C104" s="141" t="s">
        <v>121</v>
      </c>
      <c r="D104" s="139" t="s">
        <v>191</v>
      </c>
      <c r="E104" s="140" t="s">
        <v>197</v>
      </c>
      <c r="F104" s="141"/>
      <c r="G104" s="142" t="s">
        <v>198</v>
      </c>
      <c r="H104" s="143" t="s">
        <v>201</v>
      </c>
      <c r="I104" s="144" t="s">
        <v>155</v>
      </c>
      <c r="J104" s="160">
        <v>2019</v>
      </c>
      <c r="K104" s="145">
        <v>1.5</v>
      </c>
      <c r="L104" s="108">
        <v>1</v>
      </c>
      <c r="M104" s="101">
        <v>3</v>
      </c>
      <c r="N104" s="146" t="s">
        <v>235</v>
      </c>
      <c r="O104" s="163">
        <v>190</v>
      </c>
      <c r="P104" s="93" t="s">
        <v>473</v>
      </c>
      <c r="Q104" s="94" t="s">
        <v>294</v>
      </c>
      <c r="R104" s="34" t="s">
        <v>325</v>
      </c>
      <c r="S104" s="137">
        <f t="shared" si="8"/>
        <v>158.33333333333334</v>
      </c>
      <c r="T104" s="106">
        <f t="shared" si="9"/>
        <v>190</v>
      </c>
      <c r="U104" s="103" t="s">
        <v>500</v>
      </c>
      <c r="V104" s="35"/>
      <c r="W104" s="36">
        <f t="shared" si="10"/>
        <v>0</v>
      </c>
      <c r="X104" s="37">
        <f t="shared" si="11"/>
        <v>0</v>
      </c>
    </row>
    <row r="105" spans="1:24" ht="15" customHeight="1" x14ac:dyDescent="0.2">
      <c r="A105" s="139" t="s">
        <v>119</v>
      </c>
      <c r="B105" s="140" t="s">
        <v>124</v>
      </c>
      <c r="C105" s="141" t="s">
        <v>121</v>
      </c>
      <c r="D105" s="139" t="s">
        <v>191</v>
      </c>
      <c r="E105" s="140" t="s">
        <v>197</v>
      </c>
      <c r="F105" s="141"/>
      <c r="G105" s="142" t="s">
        <v>198</v>
      </c>
      <c r="H105" s="143" t="s">
        <v>201</v>
      </c>
      <c r="I105" s="144" t="s">
        <v>155</v>
      </c>
      <c r="J105" s="160">
        <v>2020</v>
      </c>
      <c r="K105" s="145">
        <v>0.75</v>
      </c>
      <c r="L105" s="108">
        <v>6</v>
      </c>
      <c r="M105" s="101">
        <v>3</v>
      </c>
      <c r="N105" s="146" t="s">
        <v>235</v>
      </c>
      <c r="O105" s="163">
        <v>95</v>
      </c>
      <c r="P105" s="93" t="s">
        <v>240</v>
      </c>
      <c r="Q105" s="94" t="s">
        <v>481</v>
      </c>
      <c r="R105" s="34" t="s">
        <v>325</v>
      </c>
      <c r="S105" s="137">
        <f t="shared" si="8"/>
        <v>475</v>
      </c>
      <c r="T105" s="106">
        <f t="shared" si="9"/>
        <v>570</v>
      </c>
      <c r="U105" s="103" t="s">
        <v>501</v>
      </c>
      <c r="V105" s="35"/>
      <c r="W105" s="36">
        <f t="shared" si="10"/>
        <v>0</v>
      </c>
      <c r="X105" s="37">
        <f t="shared" si="11"/>
        <v>0</v>
      </c>
    </row>
    <row r="106" spans="1:24" ht="15" customHeight="1" x14ac:dyDescent="0.2">
      <c r="A106" s="139" t="s">
        <v>119</v>
      </c>
      <c r="B106" s="140" t="s">
        <v>124</v>
      </c>
      <c r="C106" s="141" t="s">
        <v>121</v>
      </c>
      <c r="D106" s="139" t="s">
        <v>191</v>
      </c>
      <c r="E106" s="140" t="s">
        <v>197</v>
      </c>
      <c r="F106" s="141"/>
      <c r="G106" s="142" t="s">
        <v>198</v>
      </c>
      <c r="H106" s="143" t="s">
        <v>202</v>
      </c>
      <c r="I106" s="144" t="s">
        <v>155</v>
      </c>
      <c r="J106" s="160">
        <v>2017</v>
      </c>
      <c r="K106" s="145">
        <v>1.5</v>
      </c>
      <c r="L106" s="108">
        <v>1</v>
      </c>
      <c r="M106" s="101">
        <v>3</v>
      </c>
      <c r="N106" s="146" t="s">
        <v>235</v>
      </c>
      <c r="O106" s="163">
        <v>230</v>
      </c>
      <c r="P106" s="93" t="s">
        <v>482</v>
      </c>
      <c r="Q106" s="94" t="s">
        <v>296</v>
      </c>
      <c r="R106" s="34" t="s">
        <v>325</v>
      </c>
      <c r="S106" s="137">
        <f t="shared" si="8"/>
        <v>191.66666666666669</v>
      </c>
      <c r="T106" s="106">
        <f t="shared" si="9"/>
        <v>230</v>
      </c>
      <c r="U106" s="103"/>
      <c r="V106" s="35"/>
      <c r="W106" s="36">
        <f t="shared" si="10"/>
        <v>0</v>
      </c>
      <c r="X106" s="37">
        <f t="shared" si="11"/>
        <v>0</v>
      </c>
    </row>
    <row r="107" spans="1:24" ht="29" customHeight="1" x14ac:dyDescent="0.2">
      <c r="A107" s="139" t="s">
        <v>119</v>
      </c>
      <c r="B107" s="140" t="s">
        <v>124</v>
      </c>
      <c r="C107" s="141" t="s">
        <v>121</v>
      </c>
      <c r="D107" s="139" t="s">
        <v>191</v>
      </c>
      <c r="E107" s="140" t="s">
        <v>197</v>
      </c>
      <c r="F107" s="141"/>
      <c r="G107" s="142" t="s">
        <v>203</v>
      </c>
      <c r="H107" s="162" t="s">
        <v>397</v>
      </c>
      <c r="I107" s="144" t="s">
        <v>155</v>
      </c>
      <c r="J107" s="160" t="s">
        <v>192</v>
      </c>
      <c r="K107" s="145">
        <v>4.5</v>
      </c>
      <c r="L107" s="108">
        <v>6</v>
      </c>
      <c r="M107" s="101">
        <v>9</v>
      </c>
      <c r="N107" s="146" t="s">
        <v>235</v>
      </c>
      <c r="O107" s="163">
        <v>81.666666666666671</v>
      </c>
      <c r="P107" s="93" t="s">
        <v>297</v>
      </c>
      <c r="Q107" s="94" t="s">
        <v>483</v>
      </c>
      <c r="R107" s="34" t="s">
        <v>325</v>
      </c>
      <c r="S107" s="137">
        <f t="shared" si="8"/>
        <v>408.33333333333337</v>
      </c>
      <c r="T107" s="106">
        <f t="shared" si="9"/>
        <v>490</v>
      </c>
      <c r="U107" s="103"/>
      <c r="V107" s="35"/>
      <c r="W107" s="36">
        <f t="shared" si="10"/>
        <v>0</v>
      </c>
      <c r="X107" s="37">
        <f t="shared" si="11"/>
        <v>0</v>
      </c>
    </row>
    <row r="108" spans="1:24" ht="15" customHeight="1" x14ac:dyDescent="0.2">
      <c r="A108" s="139" t="s">
        <v>119</v>
      </c>
      <c r="B108" s="140" t="s">
        <v>124</v>
      </c>
      <c r="C108" s="141" t="s">
        <v>121</v>
      </c>
      <c r="D108" s="139" t="s">
        <v>191</v>
      </c>
      <c r="E108" s="140" t="s">
        <v>197</v>
      </c>
      <c r="F108" s="141"/>
      <c r="G108" s="142" t="s">
        <v>203</v>
      </c>
      <c r="H108" s="143" t="s">
        <v>398</v>
      </c>
      <c r="I108" s="144" t="s">
        <v>155</v>
      </c>
      <c r="J108" s="160">
        <v>2019</v>
      </c>
      <c r="K108" s="145">
        <v>0.75</v>
      </c>
      <c r="L108" s="108">
        <v>6</v>
      </c>
      <c r="M108" s="101">
        <v>5</v>
      </c>
      <c r="N108" s="146" t="s">
        <v>235</v>
      </c>
      <c r="O108" s="163">
        <v>85</v>
      </c>
      <c r="P108" s="93" t="s">
        <v>285</v>
      </c>
      <c r="Q108" s="94" t="s">
        <v>484</v>
      </c>
      <c r="R108" s="34" t="s">
        <v>325</v>
      </c>
      <c r="S108" s="137">
        <f t="shared" si="8"/>
        <v>425</v>
      </c>
      <c r="T108" s="106">
        <f t="shared" si="9"/>
        <v>510</v>
      </c>
      <c r="U108" s="103" t="s">
        <v>502</v>
      </c>
      <c r="V108" s="35"/>
      <c r="W108" s="36">
        <f t="shared" si="10"/>
        <v>0</v>
      </c>
      <c r="X108" s="37">
        <f t="shared" si="11"/>
        <v>0</v>
      </c>
    </row>
    <row r="109" spans="1:24" ht="15" customHeight="1" x14ac:dyDescent="0.2">
      <c r="A109" s="139" t="s">
        <v>119</v>
      </c>
      <c r="B109" s="140" t="s">
        <v>124</v>
      </c>
      <c r="C109" s="141" t="s">
        <v>121</v>
      </c>
      <c r="D109" s="139" t="s">
        <v>191</v>
      </c>
      <c r="E109" s="140" t="s">
        <v>197</v>
      </c>
      <c r="F109" s="141"/>
      <c r="G109" s="142" t="s">
        <v>204</v>
      </c>
      <c r="H109" s="143" t="s">
        <v>399</v>
      </c>
      <c r="I109" s="144" t="s">
        <v>155</v>
      </c>
      <c r="J109" s="160">
        <v>2018</v>
      </c>
      <c r="K109" s="145">
        <v>0.75</v>
      </c>
      <c r="L109" s="108">
        <v>6</v>
      </c>
      <c r="M109" s="101">
        <v>3</v>
      </c>
      <c r="N109" s="146" t="s">
        <v>235</v>
      </c>
      <c r="O109" s="163">
        <v>83.333333333333329</v>
      </c>
      <c r="P109" s="93" t="s">
        <v>297</v>
      </c>
      <c r="Q109" s="94" t="s">
        <v>485</v>
      </c>
      <c r="R109" s="34" t="s">
        <v>325</v>
      </c>
      <c r="S109" s="137">
        <f t="shared" si="8"/>
        <v>416.66666666666669</v>
      </c>
      <c r="T109" s="106">
        <f t="shared" si="9"/>
        <v>500</v>
      </c>
      <c r="U109" s="103"/>
      <c r="V109" s="35"/>
      <c r="W109" s="36">
        <f t="shared" si="10"/>
        <v>0</v>
      </c>
      <c r="X109" s="37">
        <f t="shared" si="11"/>
        <v>0</v>
      </c>
    </row>
    <row r="110" spans="1:24" ht="15" customHeight="1" x14ac:dyDescent="0.2">
      <c r="A110" s="139" t="s">
        <v>119</v>
      </c>
      <c r="B110" s="140" t="s">
        <v>124</v>
      </c>
      <c r="C110" s="141" t="s">
        <v>121</v>
      </c>
      <c r="D110" s="139" t="s">
        <v>191</v>
      </c>
      <c r="E110" s="140" t="s">
        <v>197</v>
      </c>
      <c r="F110" s="141"/>
      <c r="G110" s="142" t="s">
        <v>204</v>
      </c>
      <c r="H110" s="143" t="s">
        <v>399</v>
      </c>
      <c r="I110" s="144" t="s">
        <v>155</v>
      </c>
      <c r="J110" s="160">
        <v>2017</v>
      </c>
      <c r="K110" s="145">
        <v>0.75</v>
      </c>
      <c r="L110" s="108">
        <v>6</v>
      </c>
      <c r="M110" s="101">
        <v>3</v>
      </c>
      <c r="N110" s="146" t="s">
        <v>235</v>
      </c>
      <c r="O110" s="163">
        <v>90</v>
      </c>
      <c r="P110" s="93" t="s">
        <v>297</v>
      </c>
      <c r="Q110" s="94" t="s">
        <v>486</v>
      </c>
      <c r="R110" s="34" t="s">
        <v>325</v>
      </c>
      <c r="S110" s="137">
        <f t="shared" si="8"/>
        <v>450</v>
      </c>
      <c r="T110" s="106">
        <f t="shared" si="9"/>
        <v>540</v>
      </c>
      <c r="U110" s="103"/>
      <c r="V110" s="35"/>
      <c r="W110" s="36">
        <f t="shared" si="10"/>
        <v>0</v>
      </c>
      <c r="X110" s="37">
        <f t="shared" si="11"/>
        <v>0</v>
      </c>
    </row>
    <row r="111" spans="1:24" ht="15" customHeight="1" x14ac:dyDescent="0.2">
      <c r="A111" s="139" t="s">
        <v>119</v>
      </c>
      <c r="B111" s="140" t="s">
        <v>124</v>
      </c>
      <c r="C111" s="141" t="s">
        <v>121</v>
      </c>
      <c r="D111" s="139" t="s">
        <v>191</v>
      </c>
      <c r="E111" s="140" t="s">
        <v>205</v>
      </c>
      <c r="F111" s="141"/>
      <c r="G111" s="142" t="s">
        <v>206</v>
      </c>
      <c r="H111" s="143" t="s">
        <v>207</v>
      </c>
      <c r="I111" s="144" t="s">
        <v>208</v>
      </c>
      <c r="J111" s="160">
        <v>2019</v>
      </c>
      <c r="K111" s="145">
        <v>0.75</v>
      </c>
      <c r="L111" s="108">
        <v>6</v>
      </c>
      <c r="M111" s="101">
        <v>3</v>
      </c>
      <c r="N111" s="146" t="s">
        <v>235</v>
      </c>
      <c r="O111" s="163">
        <v>130</v>
      </c>
      <c r="P111" s="93" t="s">
        <v>299</v>
      </c>
      <c r="Q111" s="94" t="s">
        <v>487</v>
      </c>
      <c r="R111" s="34" t="s">
        <v>325</v>
      </c>
      <c r="S111" s="137">
        <f t="shared" ref="S111:S140" si="12">IF(R111="U",T111/1.2,T111)</f>
        <v>650</v>
      </c>
      <c r="T111" s="106">
        <f t="shared" ref="T111:T131" si="13">O111*L111</f>
        <v>780</v>
      </c>
      <c r="U111" s="103">
        <v>98</v>
      </c>
      <c r="V111" s="35"/>
      <c r="W111" s="36">
        <f t="shared" ref="W111:W131" si="14">V111*S111</f>
        <v>0</v>
      </c>
      <c r="X111" s="37">
        <f t="shared" ref="X111:X133" si="15">T111*V111</f>
        <v>0</v>
      </c>
    </row>
    <row r="112" spans="1:24" ht="15" customHeight="1" x14ac:dyDescent="0.2">
      <c r="A112" s="139" t="s">
        <v>119</v>
      </c>
      <c r="B112" s="140" t="s">
        <v>124</v>
      </c>
      <c r="C112" s="141" t="s">
        <v>121</v>
      </c>
      <c r="D112" s="139" t="s">
        <v>191</v>
      </c>
      <c r="E112" s="140" t="s">
        <v>205</v>
      </c>
      <c r="F112" s="141"/>
      <c r="G112" s="142" t="s">
        <v>206</v>
      </c>
      <c r="H112" s="143" t="s">
        <v>209</v>
      </c>
      <c r="I112" s="144" t="s">
        <v>130</v>
      </c>
      <c r="J112" s="160">
        <v>2019</v>
      </c>
      <c r="K112" s="145">
        <v>0.75</v>
      </c>
      <c r="L112" s="108">
        <v>6</v>
      </c>
      <c r="M112" s="101">
        <v>3</v>
      </c>
      <c r="N112" s="146" t="s">
        <v>235</v>
      </c>
      <c r="O112" s="163">
        <v>130</v>
      </c>
      <c r="P112" s="93" t="s">
        <v>300</v>
      </c>
      <c r="Q112" s="94" t="s">
        <v>301</v>
      </c>
      <c r="R112" s="34" t="s">
        <v>325</v>
      </c>
      <c r="S112" s="137">
        <f t="shared" si="12"/>
        <v>650</v>
      </c>
      <c r="T112" s="106">
        <f t="shared" si="13"/>
        <v>780</v>
      </c>
      <c r="U112" s="103">
        <v>96</v>
      </c>
      <c r="V112" s="35"/>
      <c r="W112" s="36">
        <f t="shared" si="14"/>
        <v>0</v>
      </c>
      <c r="X112" s="37">
        <f t="shared" si="15"/>
        <v>0</v>
      </c>
    </row>
    <row r="113" spans="1:24" ht="15" customHeight="1" x14ac:dyDescent="0.2">
      <c r="A113" s="139" t="s">
        <v>119</v>
      </c>
      <c r="B113" s="140" t="s">
        <v>120</v>
      </c>
      <c r="C113" s="141" t="s">
        <v>121</v>
      </c>
      <c r="D113" s="139" t="s">
        <v>400</v>
      </c>
      <c r="E113" s="140" t="s">
        <v>401</v>
      </c>
      <c r="F113" s="141"/>
      <c r="G113" s="142" t="s">
        <v>402</v>
      </c>
      <c r="H113" s="143" t="s">
        <v>403</v>
      </c>
      <c r="I113" s="144" t="s">
        <v>123</v>
      </c>
      <c r="J113" s="160">
        <v>2021</v>
      </c>
      <c r="K113" s="145">
        <v>1.5</v>
      </c>
      <c r="L113" s="108">
        <v>1</v>
      </c>
      <c r="M113" s="101">
        <v>3</v>
      </c>
      <c r="N113" s="146" t="s">
        <v>235</v>
      </c>
      <c r="O113" s="163">
        <v>600</v>
      </c>
      <c r="P113" s="93" t="s">
        <v>428</v>
      </c>
      <c r="Q113" s="94" t="s">
        <v>488</v>
      </c>
      <c r="R113" s="34" t="s">
        <v>325</v>
      </c>
      <c r="S113" s="137">
        <f t="shared" si="12"/>
        <v>500</v>
      </c>
      <c r="T113" s="106">
        <f t="shared" si="13"/>
        <v>600</v>
      </c>
      <c r="U113" s="103"/>
      <c r="V113" s="35"/>
      <c r="W113" s="36">
        <f t="shared" si="14"/>
        <v>0</v>
      </c>
      <c r="X113" s="37">
        <f t="shared" si="15"/>
        <v>0</v>
      </c>
    </row>
    <row r="114" spans="1:24" ht="15" customHeight="1" x14ac:dyDescent="0.2">
      <c r="A114" s="139" t="s">
        <v>404</v>
      </c>
      <c r="B114" s="140" t="s">
        <v>120</v>
      </c>
      <c r="C114" s="141" t="s">
        <v>125</v>
      </c>
      <c r="D114" s="139" t="s">
        <v>400</v>
      </c>
      <c r="E114" s="140" t="s">
        <v>401</v>
      </c>
      <c r="F114" s="141"/>
      <c r="G114" s="142" t="s">
        <v>402</v>
      </c>
      <c r="H114" s="143" t="s">
        <v>405</v>
      </c>
      <c r="I114" s="144" t="s">
        <v>123</v>
      </c>
      <c r="J114" s="160" t="s">
        <v>406</v>
      </c>
      <c r="K114" s="145">
        <v>0.75</v>
      </c>
      <c r="L114" s="108">
        <v>1</v>
      </c>
      <c r="M114" s="101">
        <v>3</v>
      </c>
      <c r="N114" s="146" t="s">
        <v>235</v>
      </c>
      <c r="O114" s="163">
        <v>600</v>
      </c>
      <c r="P114" s="93" t="s">
        <v>431</v>
      </c>
      <c r="Q114" s="94" t="s">
        <v>489</v>
      </c>
      <c r="R114" s="34" t="s">
        <v>325</v>
      </c>
      <c r="S114" s="137">
        <f t="shared" si="12"/>
        <v>500</v>
      </c>
      <c r="T114" s="106">
        <f t="shared" si="13"/>
        <v>600</v>
      </c>
      <c r="U114" s="103"/>
      <c r="V114" s="35"/>
      <c r="W114" s="36">
        <f t="shared" si="14"/>
        <v>0</v>
      </c>
      <c r="X114" s="37">
        <f t="shared" si="15"/>
        <v>0</v>
      </c>
    </row>
    <row r="115" spans="1:24" ht="15" customHeight="1" x14ac:dyDescent="0.2">
      <c r="A115" s="139" t="s">
        <v>119</v>
      </c>
      <c r="B115" s="140" t="s">
        <v>124</v>
      </c>
      <c r="C115" s="141" t="s">
        <v>121</v>
      </c>
      <c r="D115" s="139" t="s">
        <v>400</v>
      </c>
      <c r="E115" s="140"/>
      <c r="F115" s="141"/>
      <c r="G115" s="142" t="s">
        <v>407</v>
      </c>
      <c r="H115" s="143" t="s">
        <v>408</v>
      </c>
      <c r="I115" s="144" t="s">
        <v>123</v>
      </c>
      <c r="J115" s="160">
        <v>2015</v>
      </c>
      <c r="K115" s="145">
        <v>0.75</v>
      </c>
      <c r="L115" s="108">
        <v>6</v>
      </c>
      <c r="M115" s="101">
        <v>2</v>
      </c>
      <c r="N115" s="146" t="s">
        <v>235</v>
      </c>
      <c r="O115" s="163">
        <v>60</v>
      </c>
      <c r="P115" s="93" t="s">
        <v>284</v>
      </c>
      <c r="Q115" s="94" t="s">
        <v>490</v>
      </c>
      <c r="R115" s="34" t="s">
        <v>325</v>
      </c>
      <c r="S115" s="137">
        <f t="shared" si="12"/>
        <v>300</v>
      </c>
      <c r="T115" s="106">
        <f t="shared" si="13"/>
        <v>360</v>
      </c>
      <c r="U115" s="103" t="s">
        <v>339</v>
      </c>
      <c r="V115" s="35"/>
      <c r="W115" s="36">
        <f t="shared" si="14"/>
        <v>0</v>
      </c>
      <c r="X115" s="37">
        <f t="shared" si="15"/>
        <v>0</v>
      </c>
    </row>
    <row r="116" spans="1:24" ht="15" customHeight="1" x14ac:dyDescent="0.2">
      <c r="A116" s="139" t="s">
        <v>119</v>
      </c>
      <c r="B116" s="140" t="s">
        <v>124</v>
      </c>
      <c r="C116" s="141" t="s">
        <v>121</v>
      </c>
      <c r="D116" s="139" t="s">
        <v>400</v>
      </c>
      <c r="E116" s="140"/>
      <c r="F116" s="141"/>
      <c r="G116" s="142" t="s">
        <v>407</v>
      </c>
      <c r="H116" s="143" t="s">
        <v>408</v>
      </c>
      <c r="I116" s="144" t="s">
        <v>123</v>
      </c>
      <c r="J116" s="160">
        <v>2016</v>
      </c>
      <c r="K116" s="145">
        <v>0.75</v>
      </c>
      <c r="L116" s="108">
        <v>6</v>
      </c>
      <c r="M116" s="101">
        <v>3</v>
      </c>
      <c r="N116" s="146" t="s">
        <v>235</v>
      </c>
      <c r="O116" s="163">
        <v>60</v>
      </c>
      <c r="P116" s="93" t="s">
        <v>468</v>
      </c>
      <c r="Q116" s="94" t="s">
        <v>491</v>
      </c>
      <c r="R116" s="34" t="s">
        <v>325</v>
      </c>
      <c r="S116" s="137">
        <f t="shared" si="12"/>
        <v>300</v>
      </c>
      <c r="T116" s="106">
        <f t="shared" si="13"/>
        <v>360</v>
      </c>
      <c r="U116" s="103"/>
      <c r="V116" s="35"/>
      <c r="W116" s="36">
        <f t="shared" si="14"/>
        <v>0</v>
      </c>
      <c r="X116" s="37">
        <f t="shared" si="15"/>
        <v>0</v>
      </c>
    </row>
    <row r="117" spans="1:24" ht="15" customHeight="1" x14ac:dyDescent="0.2">
      <c r="A117" s="139" t="s">
        <v>119</v>
      </c>
      <c r="B117" s="140" t="s">
        <v>120</v>
      </c>
      <c r="C117" s="141" t="s">
        <v>121</v>
      </c>
      <c r="D117" s="139" t="s">
        <v>210</v>
      </c>
      <c r="E117" s="140" t="s">
        <v>211</v>
      </c>
      <c r="F117" s="141" t="s">
        <v>212</v>
      </c>
      <c r="G117" s="142" t="s">
        <v>213</v>
      </c>
      <c r="H117" s="143" t="s">
        <v>214</v>
      </c>
      <c r="I117" s="144" t="s">
        <v>122</v>
      </c>
      <c r="J117" s="160">
        <v>2017</v>
      </c>
      <c r="K117" s="145">
        <v>0.75</v>
      </c>
      <c r="L117" s="108">
        <v>3</v>
      </c>
      <c r="M117" s="101">
        <v>2</v>
      </c>
      <c r="N117" s="146" t="s">
        <v>235</v>
      </c>
      <c r="O117" s="163">
        <v>720</v>
      </c>
      <c r="P117" s="93" t="s">
        <v>299</v>
      </c>
      <c r="Q117" s="94" t="s">
        <v>303</v>
      </c>
      <c r="R117" s="34" t="s">
        <v>325</v>
      </c>
      <c r="S117" s="137">
        <f t="shared" si="12"/>
        <v>1800</v>
      </c>
      <c r="T117" s="106">
        <f t="shared" si="13"/>
        <v>2160</v>
      </c>
      <c r="U117" s="103">
        <v>95</v>
      </c>
      <c r="V117" s="35"/>
      <c r="W117" s="36">
        <f t="shared" si="14"/>
        <v>0</v>
      </c>
      <c r="X117" s="37">
        <f t="shared" si="15"/>
        <v>0</v>
      </c>
    </row>
    <row r="118" spans="1:24" ht="15" customHeight="1" x14ac:dyDescent="0.2">
      <c r="A118" s="139" t="s">
        <v>119</v>
      </c>
      <c r="B118" s="140" t="s">
        <v>120</v>
      </c>
      <c r="C118" s="141" t="s">
        <v>121</v>
      </c>
      <c r="D118" s="139" t="s">
        <v>210</v>
      </c>
      <c r="E118" s="140" t="s">
        <v>211</v>
      </c>
      <c r="F118" s="141" t="s">
        <v>212</v>
      </c>
      <c r="G118" s="142" t="s">
        <v>213</v>
      </c>
      <c r="H118" s="143" t="s">
        <v>215</v>
      </c>
      <c r="I118" s="144" t="s">
        <v>122</v>
      </c>
      <c r="J118" s="160">
        <v>2017</v>
      </c>
      <c r="K118" s="145">
        <v>0.75</v>
      </c>
      <c r="L118" s="108">
        <v>3</v>
      </c>
      <c r="M118" s="101">
        <v>2</v>
      </c>
      <c r="N118" s="146" t="s">
        <v>235</v>
      </c>
      <c r="O118" s="163">
        <v>720</v>
      </c>
      <c r="P118" s="93" t="s">
        <v>299</v>
      </c>
      <c r="Q118" s="94" t="s">
        <v>304</v>
      </c>
      <c r="R118" s="34" t="s">
        <v>325</v>
      </c>
      <c r="S118" s="137">
        <f t="shared" si="12"/>
        <v>1800</v>
      </c>
      <c r="T118" s="106">
        <f t="shared" si="13"/>
        <v>2160</v>
      </c>
      <c r="U118" s="103">
        <v>97</v>
      </c>
      <c r="V118" s="35"/>
      <c r="W118" s="36">
        <f t="shared" si="14"/>
        <v>0</v>
      </c>
      <c r="X118" s="37">
        <f t="shared" si="15"/>
        <v>0</v>
      </c>
    </row>
    <row r="119" spans="1:24" ht="15" customHeight="1" x14ac:dyDescent="0.2">
      <c r="A119" s="139" t="s">
        <v>119</v>
      </c>
      <c r="B119" s="140" t="s">
        <v>120</v>
      </c>
      <c r="C119" s="141" t="s">
        <v>121</v>
      </c>
      <c r="D119" s="139" t="s">
        <v>210</v>
      </c>
      <c r="E119" s="140" t="s">
        <v>211</v>
      </c>
      <c r="F119" s="141" t="s">
        <v>212</v>
      </c>
      <c r="G119" s="142" t="s">
        <v>216</v>
      </c>
      <c r="H119" s="143" t="s">
        <v>217</v>
      </c>
      <c r="I119" s="144" t="s">
        <v>123</v>
      </c>
      <c r="J119" s="160">
        <v>2015</v>
      </c>
      <c r="K119" s="145">
        <v>0.75</v>
      </c>
      <c r="L119" s="108">
        <v>3</v>
      </c>
      <c r="M119" s="101">
        <v>2</v>
      </c>
      <c r="N119" s="146" t="s">
        <v>235</v>
      </c>
      <c r="O119" s="163">
        <v>450</v>
      </c>
      <c r="P119" s="93" t="s">
        <v>246</v>
      </c>
      <c r="Q119" s="94" t="s">
        <v>492</v>
      </c>
      <c r="R119" s="34" t="s">
        <v>325</v>
      </c>
      <c r="S119" s="137">
        <f t="shared" si="12"/>
        <v>1125</v>
      </c>
      <c r="T119" s="106">
        <f t="shared" si="13"/>
        <v>1350</v>
      </c>
      <c r="U119" s="103" t="s">
        <v>333</v>
      </c>
      <c r="V119" s="35"/>
      <c r="W119" s="36">
        <f t="shared" si="14"/>
        <v>0</v>
      </c>
      <c r="X119" s="37">
        <f t="shared" si="15"/>
        <v>0</v>
      </c>
    </row>
    <row r="120" spans="1:24" ht="15" customHeight="1" x14ac:dyDescent="0.2">
      <c r="A120" s="139" t="s">
        <v>119</v>
      </c>
      <c r="B120" s="140" t="s">
        <v>120</v>
      </c>
      <c r="C120" s="141" t="s">
        <v>121</v>
      </c>
      <c r="D120" s="139" t="s">
        <v>210</v>
      </c>
      <c r="E120" s="140" t="s">
        <v>211</v>
      </c>
      <c r="F120" s="141" t="s">
        <v>212</v>
      </c>
      <c r="G120" s="142" t="s">
        <v>218</v>
      </c>
      <c r="H120" s="143" t="s">
        <v>219</v>
      </c>
      <c r="I120" s="144" t="s">
        <v>122</v>
      </c>
      <c r="J120" s="160">
        <v>1986</v>
      </c>
      <c r="K120" s="145">
        <v>1.5</v>
      </c>
      <c r="L120" s="108">
        <v>1</v>
      </c>
      <c r="M120" s="101">
        <v>1</v>
      </c>
      <c r="N120" s="146" t="s">
        <v>234</v>
      </c>
      <c r="O120" s="163">
        <v>840</v>
      </c>
      <c r="P120" s="93" t="s">
        <v>280</v>
      </c>
      <c r="Q120" s="94" t="s">
        <v>305</v>
      </c>
      <c r="R120" s="34" t="s">
        <v>325</v>
      </c>
      <c r="S120" s="137">
        <f t="shared" si="12"/>
        <v>700</v>
      </c>
      <c r="T120" s="106">
        <f t="shared" si="13"/>
        <v>840</v>
      </c>
      <c r="U120" s="103">
        <v>95</v>
      </c>
      <c r="V120" s="35"/>
      <c r="W120" s="36">
        <f t="shared" si="14"/>
        <v>0</v>
      </c>
      <c r="X120" s="37">
        <f t="shared" si="15"/>
        <v>0</v>
      </c>
    </row>
    <row r="121" spans="1:24" ht="15" customHeight="1" x14ac:dyDescent="0.2">
      <c r="A121" s="139" t="s">
        <v>119</v>
      </c>
      <c r="B121" s="140" t="s">
        <v>120</v>
      </c>
      <c r="C121" s="141" t="s">
        <v>121</v>
      </c>
      <c r="D121" s="139" t="s">
        <v>210</v>
      </c>
      <c r="E121" s="140" t="s">
        <v>211</v>
      </c>
      <c r="F121" s="141" t="s">
        <v>212</v>
      </c>
      <c r="G121" s="142" t="s">
        <v>218</v>
      </c>
      <c r="H121" s="143" t="s">
        <v>220</v>
      </c>
      <c r="I121" s="144" t="s">
        <v>122</v>
      </c>
      <c r="J121" s="160">
        <v>2013</v>
      </c>
      <c r="K121" s="145">
        <v>0.75</v>
      </c>
      <c r="L121" s="108">
        <v>3</v>
      </c>
      <c r="M121" s="101">
        <v>1</v>
      </c>
      <c r="N121" s="146" t="s">
        <v>235</v>
      </c>
      <c r="O121" s="163">
        <v>690</v>
      </c>
      <c r="P121" s="93" t="s">
        <v>302</v>
      </c>
      <c r="Q121" s="94" t="s">
        <v>306</v>
      </c>
      <c r="R121" s="34" t="s">
        <v>325</v>
      </c>
      <c r="S121" s="137">
        <f t="shared" si="12"/>
        <v>1725</v>
      </c>
      <c r="T121" s="106">
        <f t="shared" si="13"/>
        <v>2070</v>
      </c>
      <c r="U121" s="103"/>
      <c r="V121" s="35"/>
      <c r="W121" s="36">
        <f t="shared" si="14"/>
        <v>0</v>
      </c>
      <c r="X121" s="37">
        <f t="shared" si="15"/>
        <v>0</v>
      </c>
    </row>
    <row r="122" spans="1:24" ht="15" customHeight="1" x14ac:dyDescent="0.2">
      <c r="A122" s="139" t="s">
        <v>119</v>
      </c>
      <c r="B122" s="140" t="s">
        <v>120</v>
      </c>
      <c r="C122" s="141" t="s">
        <v>121</v>
      </c>
      <c r="D122" s="139" t="s">
        <v>210</v>
      </c>
      <c r="E122" s="140" t="s">
        <v>211</v>
      </c>
      <c r="F122" s="141" t="s">
        <v>212</v>
      </c>
      <c r="G122" s="142" t="s">
        <v>221</v>
      </c>
      <c r="H122" s="143" t="s">
        <v>222</v>
      </c>
      <c r="I122" s="144" t="s">
        <v>122</v>
      </c>
      <c r="J122" s="160">
        <v>2014</v>
      </c>
      <c r="K122" s="145">
        <v>0.75</v>
      </c>
      <c r="L122" s="108">
        <v>6</v>
      </c>
      <c r="M122" s="101">
        <v>3</v>
      </c>
      <c r="N122" s="146" t="s">
        <v>235</v>
      </c>
      <c r="O122" s="163">
        <v>300</v>
      </c>
      <c r="P122" s="93" t="s">
        <v>307</v>
      </c>
      <c r="Q122" s="94" t="s">
        <v>308</v>
      </c>
      <c r="R122" s="34" t="s">
        <v>325</v>
      </c>
      <c r="S122" s="137">
        <f t="shared" si="12"/>
        <v>1500</v>
      </c>
      <c r="T122" s="106">
        <f t="shared" si="13"/>
        <v>1800</v>
      </c>
      <c r="U122" s="103"/>
      <c r="V122" s="35"/>
      <c r="W122" s="36">
        <f t="shared" si="14"/>
        <v>0</v>
      </c>
      <c r="X122" s="37">
        <f t="shared" si="15"/>
        <v>0</v>
      </c>
    </row>
    <row r="123" spans="1:24" ht="15" customHeight="1" x14ac:dyDescent="0.2">
      <c r="A123" s="139" t="s">
        <v>119</v>
      </c>
      <c r="B123" s="140" t="s">
        <v>120</v>
      </c>
      <c r="C123" s="141" t="s">
        <v>121</v>
      </c>
      <c r="D123" s="139" t="s">
        <v>210</v>
      </c>
      <c r="E123" s="140" t="s">
        <v>211</v>
      </c>
      <c r="F123" s="141" t="s">
        <v>212</v>
      </c>
      <c r="G123" s="142" t="s">
        <v>223</v>
      </c>
      <c r="H123" s="143" t="s">
        <v>224</v>
      </c>
      <c r="I123" s="144" t="s">
        <v>122</v>
      </c>
      <c r="J123" s="160">
        <v>2017</v>
      </c>
      <c r="K123" s="145">
        <v>0.75</v>
      </c>
      <c r="L123" s="108">
        <v>6</v>
      </c>
      <c r="M123" s="101">
        <v>4</v>
      </c>
      <c r="N123" s="146" t="s">
        <v>235</v>
      </c>
      <c r="O123" s="163">
        <v>330</v>
      </c>
      <c r="P123" s="93" t="s">
        <v>240</v>
      </c>
      <c r="Q123" s="94" t="s">
        <v>309</v>
      </c>
      <c r="R123" s="34" t="s">
        <v>325</v>
      </c>
      <c r="S123" s="137">
        <f t="shared" si="12"/>
        <v>1650</v>
      </c>
      <c r="T123" s="106">
        <f t="shared" si="13"/>
        <v>1980</v>
      </c>
      <c r="U123" s="103" t="s">
        <v>335</v>
      </c>
      <c r="V123" s="35"/>
      <c r="W123" s="36">
        <f t="shared" si="14"/>
        <v>0</v>
      </c>
      <c r="X123" s="37">
        <f t="shared" si="15"/>
        <v>0</v>
      </c>
    </row>
    <row r="124" spans="1:24" ht="15" customHeight="1" x14ac:dyDescent="0.2">
      <c r="A124" s="139" t="s">
        <v>119</v>
      </c>
      <c r="B124" s="140" t="s">
        <v>120</v>
      </c>
      <c r="C124" s="141" t="s">
        <v>121</v>
      </c>
      <c r="D124" s="139" t="s">
        <v>210</v>
      </c>
      <c r="E124" s="140" t="s">
        <v>211</v>
      </c>
      <c r="F124" s="141" t="s">
        <v>212</v>
      </c>
      <c r="G124" s="142" t="s">
        <v>225</v>
      </c>
      <c r="H124" s="143" t="s">
        <v>409</v>
      </c>
      <c r="I124" s="144" t="s">
        <v>123</v>
      </c>
      <c r="J124" s="160">
        <v>2018</v>
      </c>
      <c r="K124" s="145">
        <v>0.75</v>
      </c>
      <c r="L124" s="108">
        <v>3</v>
      </c>
      <c r="M124" s="101">
        <v>2</v>
      </c>
      <c r="N124" s="146" t="s">
        <v>235</v>
      </c>
      <c r="O124" s="163">
        <v>433.33333333333331</v>
      </c>
      <c r="P124" s="93" t="s">
        <v>310</v>
      </c>
      <c r="Q124" s="94" t="s">
        <v>311</v>
      </c>
      <c r="R124" s="34" t="s">
        <v>325</v>
      </c>
      <c r="S124" s="137">
        <f t="shared" si="12"/>
        <v>1083.3333333333335</v>
      </c>
      <c r="T124" s="106">
        <f t="shared" si="13"/>
        <v>1300</v>
      </c>
      <c r="U124" s="103" t="s">
        <v>336</v>
      </c>
      <c r="V124" s="35"/>
      <c r="W124" s="36">
        <f t="shared" si="14"/>
        <v>0</v>
      </c>
      <c r="X124" s="37">
        <f t="shared" si="15"/>
        <v>0</v>
      </c>
    </row>
    <row r="125" spans="1:24" ht="15" customHeight="1" x14ac:dyDescent="0.2">
      <c r="A125" s="139" t="s">
        <v>119</v>
      </c>
      <c r="B125" s="140" t="s">
        <v>120</v>
      </c>
      <c r="C125" s="141" t="s">
        <v>121</v>
      </c>
      <c r="D125" s="139" t="s">
        <v>210</v>
      </c>
      <c r="E125" s="140" t="s">
        <v>211</v>
      </c>
      <c r="F125" s="141" t="s">
        <v>212</v>
      </c>
      <c r="G125" s="142" t="s">
        <v>225</v>
      </c>
      <c r="H125" s="143" t="s">
        <v>410</v>
      </c>
      <c r="I125" s="144" t="s">
        <v>123</v>
      </c>
      <c r="J125" s="160">
        <v>2018</v>
      </c>
      <c r="K125" s="145">
        <v>1.5</v>
      </c>
      <c r="L125" s="108">
        <v>1</v>
      </c>
      <c r="M125" s="101">
        <v>1</v>
      </c>
      <c r="N125" s="146" t="s">
        <v>235</v>
      </c>
      <c r="O125" s="163">
        <v>800</v>
      </c>
      <c r="P125" s="93" t="s">
        <v>266</v>
      </c>
      <c r="Q125" s="94" t="s">
        <v>312</v>
      </c>
      <c r="R125" s="34" t="s">
        <v>325</v>
      </c>
      <c r="S125" s="137">
        <f t="shared" si="12"/>
        <v>666.66666666666674</v>
      </c>
      <c r="T125" s="106">
        <f t="shared" si="13"/>
        <v>800</v>
      </c>
      <c r="U125" s="103">
        <v>100</v>
      </c>
      <c r="V125" s="35"/>
      <c r="W125" s="36">
        <f t="shared" si="14"/>
        <v>0</v>
      </c>
      <c r="X125" s="37">
        <f t="shared" si="15"/>
        <v>0</v>
      </c>
    </row>
    <row r="126" spans="1:24" ht="15" customHeight="1" x14ac:dyDescent="0.2">
      <c r="A126" s="139" t="s">
        <v>119</v>
      </c>
      <c r="B126" s="140" t="s">
        <v>120</v>
      </c>
      <c r="C126" s="141" t="s">
        <v>121</v>
      </c>
      <c r="D126" s="139" t="s">
        <v>210</v>
      </c>
      <c r="E126" s="140" t="s">
        <v>211</v>
      </c>
      <c r="F126" s="141" t="s">
        <v>212</v>
      </c>
      <c r="G126" s="142" t="s">
        <v>225</v>
      </c>
      <c r="H126" s="143" t="s">
        <v>226</v>
      </c>
      <c r="I126" s="144" t="s">
        <v>122</v>
      </c>
      <c r="J126" s="160">
        <v>2013</v>
      </c>
      <c r="K126" s="145">
        <v>0.75</v>
      </c>
      <c r="L126" s="108">
        <v>6</v>
      </c>
      <c r="M126" s="101">
        <v>1</v>
      </c>
      <c r="N126" s="146" t="s">
        <v>235</v>
      </c>
      <c r="O126" s="163">
        <v>360</v>
      </c>
      <c r="P126" s="93" t="s">
        <v>302</v>
      </c>
      <c r="Q126" s="94" t="s">
        <v>313</v>
      </c>
      <c r="R126" s="34" t="s">
        <v>325</v>
      </c>
      <c r="S126" s="137">
        <f t="shared" si="12"/>
        <v>1800</v>
      </c>
      <c r="T126" s="106">
        <f t="shared" si="13"/>
        <v>2160</v>
      </c>
      <c r="U126" s="103">
        <v>99</v>
      </c>
      <c r="V126" s="35"/>
      <c r="W126" s="36">
        <f t="shared" si="14"/>
        <v>0</v>
      </c>
      <c r="X126" s="37">
        <f t="shared" si="15"/>
        <v>0</v>
      </c>
    </row>
    <row r="127" spans="1:24" ht="15" customHeight="1" x14ac:dyDescent="0.2">
      <c r="A127" s="139" t="s">
        <v>119</v>
      </c>
      <c r="B127" s="140" t="s">
        <v>120</v>
      </c>
      <c r="C127" s="141" t="s">
        <v>121</v>
      </c>
      <c r="D127" s="139" t="s">
        <v>210</v>
      </c>
      <c r="E127" s="140" t="s">
        <v>211</v>
      </c>
      <c r="F127" s="141" t="s">
        <v>411</v>
      </c>
      <c r="G127" s="142" t="s">
        <v>412</v>
      </c>
      <c r="H127" s="143" t="s">
        <v>504</v>
      </c>
      <c r="I127" s="144" t="s">
        <v>123</v>
      </c>
      <c r="J127" s="160">
        <v>2017</v>
      </c>
      <c r="K127" s="145">
        <v>0.75</v>
      </c>
      <c r="L127" s="108">
        <v>4</v>
      </c>
      <c r="M127" s="101">
        <v>1</v>
      </c>
      <c r="N127" s="146" t="s">
        <v>235</v>
      </c>
      <c r="O127" s="163">
        <v>450</v>
      </c>
      <c r="P127" s="93" t="s">
        <v>298</v>
      </c>
      <c r="Q127" s="94" t="s">
        <v>493</v>
      </c>
      <c r="R127" s="34" t="s">
        <v>325</v>
      </c>
      <c r="S127" s="137">
        <f t="shared" si="12"/>
        <v>1500</v>
      </c>
      <c r="T127" s="106">
        <f t="shared" si="13"/>
        <v>1800</v>
      </c>
      <c r="U127" s="103" t="s">
        <v>507</v>
      </c>
      <c r="V127" s="35"/>
      <c r="W127" s="36">
        <f t="shared" si="14"/>
        <v>0</v>
      </c>
      <c r="X127" s="37">
        <f t="shared" si="15"/>
        <v>0</v>
      </c>
    </row>
    <row r="128" spans="1:24" ht="15" customHeight="1" x14ac:dyDescent="0.2">
      <c r="A128" s="139" t="s">
        <v>119</v>
      </c>
      <c r="B128" s="140" t="s">
        <v>120</v>
      </c>
      <c r="C128" s="141" t="s">
        <v>121</v>
      </c>
      <c r="D128" s="139" t="s">
        <v>210</v>
      </c>
      <c r="E128" s="140" t="s">
        <v>211</v>
      </c>
      <c r="F128" s="141"/>
      <c r="G128" s="142" t="s">
        <v>227</v>
      </c>
      <c r="H128" s="143" t="s">
        <v>505</v>
      </c>
      <c r="I128" s="144" t="s">
        <v>192</v>
      </c>
      <c r="J128" s="160">
        <v>2021</v>
      </c>
      <c r="K128" s="145">
        <v>0.75</v>
      </c>
      <c r="L128" s="108">
        <v>6</v>
      </c>
      <c r="M128" s="101">
        <v>3</v>
      </c>
      <c r="N128" s="146" t="s">
        <v>235</v>
      </c>
      <c r="O128" s="163">
        <v>380</v>
      </c>
      <c r="P128" s="93" t="s">
        <v>494</v>
      </c>
      <c r="Q128" s="94" t="s">
        <v>495</v>
      </c>
      <c r="R128" s="34" t="s">
        <v>325</v>
      </c>
      <c r="S128" s="137">
        <f t="shared" si="12"/>
        <v>1900</v>
      </c>
      <c r="T128" s="106">
        <f t="shared" si="13"/>
        <v>2280</v>
      </c>
      <c r="U128" s="103"/>
      <c r="V128" s="35"/>
      <c r="W128" s="36">
        <f t="shared" si="14"/>
        <v>0</v>
      </c>
      <c r="X128" s="37">
        <f t="shared" si="15"/>
        <v>0</v>
      </c>
    </row>
    <row r="129" spans="1:24" ht="15" customHeight="1" x14ac:dyDescent="0.2">
      <c r="A129" s="139" t="s">
        <v>119</v>
      </c>
      <c r="B129" s="140" t="s">
        <v>120</v>
      </c>
      <c r="C129" s="141" t="s">
        <v>121</v>
      </c>
      <c r="D129" s="139" t="s">
        <v>210</v>
      </c>
      <c r="E129" s="140" t="s">
        <v>211</v>
      </c>
      <c r="F129" s="141"/>
      <c r="G129" s="142" t="s">
        <v>228</v>
      </c>
      <c r="H129" s="143" t="s">
        <v>229</v>
      </c>
      <c r="I129" s="144" t="s">
        <v>192</v>
      </c>
      <c r="J129" s="160">
        <v>2014</v>
      </c>
      <c r="K129" s="145">
        <v>0.75</v>
      </c>
      <c r="L129" s="108">
        <v>6</v>
      </c>
      <c r="M129" s="101">
        <v>2</v>
      </c>
      <c r="N129" s="146" t="s">
        <v>235</v>
      </c>
      <c r="O129" s="163">
        <v>650</v>
      </c>
      <c r="P129" s="93" t="s">
        <v>298</v>
      </c>
      <c r="Q129" s="94" t="s">
        <v>314</v>
      </c>
      <c r="R129" s="34" t="s">
        <v>325</v>
      </c>
      <c r="S129" s="137">
        <f t="shared" si="12"/>
        <v>3250</v>
      </c>
      <c r="T129" s="106">
        <f t="shared" si="13"/>
        <v>3900</v>
      </c>
      <c r="U129" s="103" t="s">
        <v>341</v>
      </c>
      <c r="V129" s="35"/>
      <c r="W129" s="36">
        <f t="shared" si="14"/>
        <v>0</v>
      </c>
      <c r="X129" s="37">
        <f t="shared" si="15"/>
        <v>0</v>
      </c>
    </row>
    <row r="130" spans="1:24" ht="15" customHeight="1" x14ac:dyDescent="0.2">
      <c r="A130" s="139" t="s">
        <v>119</v>
      </c>
      <c r="B130" s="140" t="s">
        <v>120</v>
      </c>
      <c r="C130" s="141" t="s">
        <v>121</v>
      </c>
      <c r="D130" s="139" t="s">
        <v>210</v>
      </c>
      <c r="E130" s="140" t="s">
        <v>211</v>
      </c>
      <c r="F130" s="141"/>
      <c r="G130" s="142" t="s">
        <v>228</v>
      </c>
      <c r="H130" s="143" t="s">
        <v>506</v>
      </c>
      <c r="I130" s="144" t="s">
        <v>192</v>
      </c>
      <c r="J130" s="160">
        <v>2018</v>
      </c>
      <c r="K130" s="145">
        <v>1.5</v>
      </c>
      <c r="L130" s="108">
        <v>2</v>
      </c>
      <c r="M130" s="101">
        <v>1</v>
      </c>
      <c r="N130" s="146" t="s">
        <v>235</v>
      </c>
      <c r="O130" s="163">
        <v>1600</v>
      </c>
      <c r="P130" s="93" t="s">
        <v>298</v>
      </c>
      <c r="Q130" s="94" t="s">
        <v>496</v>
      </c>
      <c r="R130" s="34" t="s">
        <v>325</v>
      </c>
      <c r="S130" s="137">
        <f t="shared" si="12"/>
        <v>2666.666666666667</v>
      </c>
      <c r="T130" s="106">
        <f t="shared" si="13"/>
        <v>3200</v>
      </c>
      <c r="U130" s="103" t="s">
        <v>508</v>
      </c>
      <c r="V130" s="35"/>
      <c r="W130" s="36">
        <f t="shared" si="14"/>
        <v>0</v>
      </c>
      <c r="X130" s="37">
        <f t="shared" si="15"/>
        <v>0</v>
      </c>
    </row>
    <row r="131" spans="1:24" ht="15" customHeight="1" x14ac:dyDescent="0.2">
      <c r="A131" s="139" t="s">
        <v>119</v>
      </c>
      <c r="B131" s="140" t="s">
        <v>120</v>
      </c>
      <c r="C131" s="141" t="s">
        <v>121</v>
      </c>
      <c r="D131" s="139" t="s">
        <v>210</v>
      </c>
      <c r="E131" s="140" t="s">
        <v>211</v>
      </c>
      <c r="F131" s="141"/>
      <c r="G131" s="142" t="s">
        <v>228</v>
      </c>
      <c r="H131" s="143" t="s">
        <v>229</v>
      </c>
      <c r="I131" s="144" t="s">
        <v>192</v>
      </c>
      <c r="J131" s="160">
        <v>2017</v>
      </c>
      <c r="K131" s="145">
        <v>0.75</v>
      </c>
      <c r="L131" s="108">
        <v>6</v>
      </c>
      <c r="M131" s="101">
        <v>3</v>
      </c>
      <c r="N131" s="146" t="s">
        <v>235</v>
      </c>
      <c r="O131" s="163">
        <v>600</v>
      </c>
      <c r="P131" s="93" t="s">
        <v>298</v>
      </c>
      <c r="Q131" s="94" t="s">
        <v>315</v>
      </c>
      <c r="R131" s="34" t="s">
        <v>325</v>
      </c>
      <c r="S131" s="137">
        <f t="shared" si="12"/>
        <v>3000</v>
      </c>
      <c r="T131" s="106">
        <f t="shared" si="13"/>
        <v>3600</v>
      </c>
      <c r="U131" s="103" t="s">
        <v>342</v>
      </c>
      <c r="V131" s="35"/>
      <c r="W131" s="36">
        <f t="shared" si="14"/>
        <v>0</v>
      </c>
      <c r="X131" s="37">
        <f t="shared" si="15"/>
        <v>0</v>
      </c>
    </row>
    <row r="132" spans="1:24" ht="15" customHeight="1" x14ac:dyDescent="0.2">
      <c r="A132" s="139" t="s">
        <v>119</v>
      </c>
      <c r="B132" s="140" t="s">
        <v>120</v>
      </c>
      <c r="C132" s="141" t="s">
        <v>121</v>
      </c>
      <c r="D132" s="139" t="s">
        <v>210</v>
      </c>
      <c r="E132" s="140" t="s">
        <v>211</v>
      </c>
      <c r="F132" s="141"/>
      <c r="G132" s="142" t="s">
        <v>228</v>
      </c>
      <c r="H132" s="143" t="s">
        <v>229</v>
      </c>
      <c r="I132" s="144" t="s">
        <v>192</v>
      </c>
      <c r="J132" s="160">
        <v>2019</v>
      </c>
      <c r="K132" s="145">
        <v>0.75</v>
      </c>
      <c r="L132" s="108">
        <v>6</v>
      </c>
      <c r="M132" s="101">
        <v>3</v>
      </c>
      <c r="N132" s="146" t="s">
        <v>235</v>
      </c>
      <c r="O132" s="163">
        <v>583.33333333333337</v>
      </c>
      <c r="P132" s="93" t="s">
        <v>298</v>
      </c>
      <c r="Q132" s="94" t="s">
        <v>316</v>
      </c>
      <c r="R132" s="34" t="s">
        <v>325</v>
      </c>
      <c r="S132" s="137">
        <f t="shared" si="12"/>
        <v>2916.666666666667</v>
      </c>
      <c r="T132" s="106">
        <f t="shared" ref="T132:T140" si="16">O132*L132</f>
        <v>3500</v>
      </c>
      <c r="U132" s="103" t="s">
        <v>343</v>
      </c>
      <c r="V132" s="35"/>
      <c r="W132" s="36">
        <f t="shared" ref="W132:W140" si="17">V132*S132</f>
        <v>0</v>
      </c>
      <c r="X132" s="37">
        <f t="shared" ref="X132:X140" si="18">T132*V132</f>
        <v>0</v>
      </c>
    </row>
    <row r="133" spans="1:24" ht="15" customHeight="1" x14ac:dyDescent="0.2">
      <c r="A133" s="139" t="s">
        <v>119</v>
      </c>
      <c r="B133" s="140" t="s">
        <v>124</v>
      </c>
      <c r="C133" s="141" t="s">
        <v>121</v>
      </c>
      <c r="D133" s="139" t="s">
        <v>210</v>
      </c>
      <c r="E133" s="140" t="s">
        <v>211</v>
      </c>
      <c r="F133" s="141"/>
      <c r="G133" s="142" t="s">
        <v>228</v>
      </c>
      <c r="H133" s="143" t="s">
        <v>229</v>
      </c>
      <c r="I133" s="144" t="s">
        <v>192</v>
      </c>
      <c r="J133" s="160">
        <v>2020</v>
      </c>
      <c r="K133" s="145">
        <v>0.75</v>
      </c>
      <c r="L133" s="108">
        <v>6</v>
      </c>
      <c r="M133" s="101">
        <v>1</v>
      </c>
      <c r="N133" s="146" t="s">
        <v>235</v>
      </c>
      <c r="O133" s="163">
        <v>550</v>
      </c>
      <c r="P133" s="93" t="s">
        <v>298</v>
      </c>
      <c r="Q133" s="94" t="s">
        <v>497</v>
      </c>
      <c r="R133" s="34" t="s">
        <v>325</v>
      </c>
      <c r="S133" s="137">
        <f t="shared" si="12"/>
        <v>2750</v>
      </c>
      <c r="T133" s="106">
        <f t="shared" si="16"/>
        <v>3300</v>
      </c>
      <c r="U133" s="103"/>
      <c r="V133" s="35"/>
      <c r="W133" s="36">
        <f t="shared" si="17"/>
        <v>0</v>
      </c>
      <c r="X133" s="37">
        <f t="shared" si="18"/>
        <v>0</v>
      </c>
    </row>
    <row r="134" spans="1:24" ht="15" customHeight="1" x14ac:dyDescent="0.2">
      <c r="A134" s="139" t="s">
        <v>119</v>
      </c>
      <c r="B134" s="140" t="s">
        <v>120</v>
      </c>
      <c r="C134" s="141" t="s">
        <v>121</v>
      </c>
      <c r="D134" s="139" t="s">
        <v>210</v>
      </c>
      <c r="E134" s="140" t="s">
        <v>211</v>
      </c>
      <c r="F134" s="141"/>
      <c r="G134" s="142" t="s">
        <v>228</v>
      </c>
      <c r="H134" s="143" t="s">
        <v>506</v>
      </c>
      <c r="I134" s="144" t="s">
        <v>192</v>
      </c>
      <c r="J134" s="160">
        <v>2019</v>
      </c>
      <c r="K134" s="145">
        <v>1.5</v>
      </c>
      <c r="L134" s="108">
        <v>2</v>
      </c>
      <c r="M134" s="101">
        <v>1</v>
      </c>
      <c r="N134" s="146" t="s">
        <v>235</v>
      </c>
      <c r="O134" s="163">
        <v>1500</v>
      </c>
      <c r="P134" s="93" t="s">
        <v>298</v>
      </c>
      <c r="Q134" s="94" t="s">
        <v>317</v>
      </c>
      <c r="R134" s="34" t="s">
        <v>325</v>
      </c>
      <c r="S134" s="137">
        <f t="shared" si="12"/>
        <v>2500</v>
      </c>
      <c r="T134" s="106">
        <f t="shared" si="16"/>
        <v>3000</v>
      </c>
      <c r="U134" s="103" t="s">
        <v>342</v>
      </c>
      <c r="V134" s="35"/>
      <c r="W134" s="36">
        <f t="shared" si="17"/>
        <v>0</v>
      </c>
      <c r="X134" s="37">
        <f t="shared" si="18"/>
        <v>0</v>
      </c>
    </row>
    <row r="135" spans="1:24" ht="15" customHeight="1" x14ac:dyDescent="0.2">
      <c r="A135" s="139" t="s">
        <v>119</v>
      </c>
      <c r="B135" s="140" t="s">
        <v>120</v>
      </c>
      <c r="C135" s="141" t="s">
        <v>121</v>
      </c>
      <c r="D135" s="139" t="s">
        <v>210</v>
      </c>
      <c r="E135" s="140" t="s">
        <v>211</v>
      </c>
      <c r="F135" s="141"/>
      <c r="G135" s="142" t="s">
        <v>228</v>
      </c>
      <c r="H135" s="143" t="s">
        <v>230</v>
      </c>
      <c r="I135" s="144" t="s">
        <v>165</v>
      </c>
      <c r="J135" s="160">
        <v>2002</v>
      </c>
      <c r="K135" s="145">
        <v>1.5</v>
      </c>
      <c r="L135" s="108">
        <v>2</v>
      </c>
      <c r="M135" s="101">
        <v>1</v>
      </c>
      <c r="N135" s="146" t="s">
        <v>235</v>
      </c>
      <c r="O135" s="163">
        <v>4500</v>
      </c>
      <c r="P135" s="93" t="s">
        <v>299</v>
      </c>
      <c r="Q135" s="94" t="s">
        <v>318</v>
      </c>
      <c r="R135" s="34" t="s">
        <v>324</v>
      </c>
      <c r="S135" s="137">
        <f t="shared" si="12"/>
        <v>9000</v>
      </c>
      <c r="T135" s="106">
        <f t="shared" si="16"/>
        <v>9000</v>
      </c>
      <c r="U135" s="103">
        <v>100</v>
      </c>
      <c r="V135" s="35"/>
      <c r="W135" s="36">
        <f t="shared" si="17"/>
        <v>0</v>
      </c>
      <c r="X135" s="37">
        <f t="shared" si="18"/>
        <v>0</v>
      </c>
    </row>
    <row r="136" spans="1:24" ht="15" customHeight="1" x14ac:dyDescent="0.2">
      <c r="A136" s="139" t="s">
        <v>119</v>
      </c>
      <c r="B136" s="140" t="s">
        <v>120</v>
      </c>
      <c r="C136" s="141" t="s">
        <v>121</v>
      </c>
      <c r="D136" s="139" t="s">
        <v>210</v>
      </c>
      <c r="E136" s="140" t="s">
        <v>211</v>
      </c>
      <c r="F136" s="141"/>
      <c r="G136" s="142" t="s">
        <v>228</v>
      </c>
      <c r="H136" s="143" t="s">
        <v>231</v>
      </c>
      <c r="I136" s="144" t="s">
        <v>192</v>
      </c>
      <c r="J136" s="160">
        <v>2019</v>
      </c>
      <c r="K136" s="145">
        <v>1.5</v>
      </c>
      <c r="L136" s="108">
        <v>2</v>
      </c>
      <c r="M136" s="101">
        <v>1</v>
      </c>
      <c r="N136" s="146" t="s">
        <v>235</v>
      </c>
      <c r="O136" s="163">
        <v>1100</v>
      </c>
      <c r="P136" s="93" t="s">
        <v>299</v>
      </c>
      <c r="Q136" s="94" t="s">
        <v>319</v>
      </c>
      <c r="R136" s="34" t="s">
        <v>325</v>
      </c>
      <c r="S136" s="137">
        <f t="shared" si="12"/>
        <v>1833.3333333333335</v>
      </c>
      <c r="T136" s="106">
        <f t="shared" si="16"/>
        <v>2200</v>
      </c>
      <c r="U136" s="103" t="s">
        <v>344</v>
      </c>
      <c r="V136" s="35"/>
      <c r="W136" s="36">
        <f t="shared" si="17"/>
        <v>0</v>
      </c>
      <c r="X136" s="37">
        <f t="shared" si="18"/>
        <v>0</v>
      </c>
    </row>
    <row r="137" spans="1:24" ht="15" customHeight="1" x14ac:dyDescent="0.2">
      <c r="A137" s="139" t="s">
        <v>119</v>
      </c>
      <c r="B137" s="140" t="s">
        <v>120</v>
      </c>
      <c r="C137" s="141" t="s">
        <v>121</v>
      </c>
      <c r="D137" s="139" t="s">
        <v>210</v>
      </c>
      <c r="E137" s="140" t="s">
        <v>211</v>
      </c>
      <c r="F137" s="141"/>
      <c r="G137" s="142" t="s">
        <v>228</v>
      </c>
      <c r="H137" s="143" t="s">
        <v>232</v>
      </c>
      <c r="I137" s="144" t="s">
        <v>192</v>
      </c>
      <c r="J137" s="160">
        <v>2020</v>
      </c>
      <c r="K137" s="145">
        <v>1.5</v>
      </c>
      <c r="L137" s="108">
        <v>2</v>
      </c>
      <c r="M137" s="101">
        <v>1</v>
      </c>
      <c r="N137" s="146" t="s">
        <v>235</v>
      </c>
      <c r="O137" s="163">
        <v>1200</v>
      </c>
      <c r="P137" s="93" t="s">
        <v>298</v>
      </c>
      <c r="Q137" s="94" t="s">
        <v>320</v>
      </c>
      <c r="R137" s="34" t="s">
        <v>325</v>
      </c>
      <c r="S137" s="137">
        <f t="shared" si="12"/>
        <v>2000</v>
      </c>
      <c r="T137" s="106">
        <f t="shared" si="16"/>
        <v>2400</v>
      </c>
      <c r="U137" s="103" t="s">
        <v>345</v>
      </c>
      <c r="V137" s="35"/>
      <c r="W137" s="36">
        <f t="shared" si="17"/>
        <v>0</v>
      </c>
      <c r="X137" s="37">
        <f t="shared" si="18"/>
        <v>0</v>
      </c>
    </row>
    <row r="138" spans="1:24" ht="15" customHeight="1" x14ac:dyDescent="0.2">
      <c r="A138" s="139" t="s">
        <v>119</v>
      </c>
      <c r="B138" s="140" t="s">
        <v>124</v>
      </c>
      <c r="C138" s="141" t="s">
        <v>121</v>
      </c>
      <c r="D138" s="139" t="s">
        <v>210</v>
      </c>
      <c r="E138" s="140" t="s">
        <v>211</v>
      </c>
      <c r="F138" s="141"/>
      <c r="G138" s="142" t="s">
        <v>228</v>
      </c>
      <c r="H138" s="143" t="s">
        <v>328</v>
      </c>
      <c r="I138" s="144" t="s">
        <v>233</v>
      </c>
      <c r="J138" s="160">
        <v>2000</v>
      </c>
      <c r="K138" s="145" t="s">
        <v>192</v>
      </c>
      <c r="L138" s="108">
        <v>4</v>
      </c>
      <c r="M138" s="101">
        <v>1</v>
      </c>
      <c r="N138" s="146" t="s">
        <v>235</v>
      </c>
      <c r="O138" s="163">
        <v>1800</v>
      </c>
      <c r="P138" s="93" t="s">
        <v>498</v>
      </c>
      <c r="Q138" s="94" t="s">
        <v>321</v>
      </c>
      <c r="R138" s="34" t="s">
        <v>325</v>
      </c>
      <c r="S138" s="137">
        <f t="shared" si="12"/>
        <v>6000</v>
      </c>
      <c r="T138" s="106">
        <f t="shared" si="16"/>
        <v>7200</v>
      </c>
      <c r="U138" s="103"/>
      <c r="V138" s="35"/>
      <c r="W138" s="36">
        <f t="shared" si="17"/>
        <v>0</v>
      </c>
      <c r="X138" s="37">
        <f t="shared" si="18"/>
        <v>0</v>
      </c>
    </row>
    <row r="139" spans="1:24" ht="15" customHeight="1" x14ac:dyDescent="0.2">
      <c r="A139" s="139" t="s">
        <v>119</v>
      </c>
      <c r="B139" s="140" t="s">
        <v>120</v>
      </c>
      <c r="C139" s="141" t="s">
        <v>121</v>
      </c>
      <c r="D139" s="139" t="s">
        <v>210</v>
      </c>
      <c r="E139" s="140" t="s">
        <v>211</v>
      </c>
      <c r="F139" s="141"/>
      <c r="G139" s="142" t="s">
        <v>413</v>
      </c>
      <c r="H139" s="143" t="s">
        <v>329</v>
      </c>
      <c r="I139" s="144" t="s">
        <v>123</v>
      </c>
      <c r="J139" s="160">
        <v>2017</v>
      </c>
      <c r="K139" s="145">
        <v>0.75</v>
      </c>
      <c r="L139" s="108">
        <v>5</v>
      </c>
      <c r="M139" s="101">
        <v>1</v>
      </c>
      <c r="N139" s="146" t="s">
        <v>235</v>
      </c>
      <c r="O139" s="163">
        <v>600</v>
      </c>
      <c r="P139" s="93" t="s">
        <v>246</v>
      </c>
      <c r="Q139" s="94" t="s">
        <v>322</v>
      </c>
      <c r="R139" s="34" t="s">
        <v>325</v>
      </c>
      <c r="S139" s="137">
        <f t="shared" si="12"/>
        <v>2500</v>
      </c>
      <c r="T139" s="106">
        <f t="shared" si="16"/>
        <v>3000</v>
      </c>
      <c r="U139" s="103" t="s">
        <v>335</v>
      </c>
      <c r="V139" s="35"/>
      <c r="W139" s="36">
        <f t="shared" si="17"/>
        <v>0</v>
      </c>
      <c r="X139" s="37">
        <f t="shared" si="18"/>
        <v>0</v>
      </c>
    </row>
    <row r="140" spans="1:24" ht="15" customHeight="1" thickBot="1" x14ac:dyDescent="0.25">
      <c r="A140" s="147" t="s">
        <v>119</v>
      </c>
      <c r="B140" s="148" t="s">
        <v>120</v>
      </c>
      <c r="C140" s="149" t="s">
        <v>121</v>
      </c>
      <c r="D140" s="147" t="s">
        <v>210</v>
      </c>
      <c r="E140" s="148" t="s">
        <v>211</v>
      </c>
      <c r="F140" s="149"/>
      <c r="G140" s="150" t="s">
        <v>413</v>
      </c>
      <c r="H140" s="151" t="s">
        <v>329</v>
      </c>
      <c r="I140" s="152" t="s">
        <v>192</v>
      </c>
      <c r="J140" s="161">
        <v>2019</v>
      </c>
      <c r="K140" s="153">
        <v>0.75</v>
      </c>
      <c r="L140" s="109">
        <v>5</v>
      </c>
      <c r="M140" s="102">
        <v>2</v>
      </c>
      <c r="N140" s="154" t="s">
        <v>235</v>
      </c>
      <c r="O140" s="255">
        <v>660</v>
      </c>
      <c r="P140" s="98" t="s">
        <v>299</v>
      </c>
      <c r="Q140" s="99" t="s">
        <v>323</v>
      </c>
      <c r="R140" s="155" t="s">
        <v>325</v>
      </c>
      <c r="S140" s="156">
        <f t="shared" si="12"/>
        <v>2750</v>
      </c>
      <c r="T140" s="107">
        <f t="shared" si="16"/>
        <v>3300</v>
      </c>
      <c r="U140" s="157" t="s">
        <v>330</v>
      </c>
      <c r="V140" s="35"/>
      <c r="W140" s="158">
        <f t="shared" si="17"/>
        <v>0</v>
      </c>
      <c r="X140" s="159">
        <f t="shared" si="18"/>
        <v>0</v>
      </c>
    </row>
  </sheetData>
  <autoFilter ref="A14:ALW140" xr:uid="{00000000-0001-0000-0000-000000000000}"/>
  <mergeCells count="30">
    <mergeCell ref="T6:U6"/>
    <mergeCell ref="N9:O9"/>
    <mergeCell ref="V9:W9"/>
    <mergeCell ref="J10:K10"/>
    <mergeCell ref="L10:M10"/>
    <mergeCell ref="N10:O10"/>
    <mergeCell ref="V10:W10"/>
    <mergeCell ref="J2:O2"/>
    <mergeCell ref="V2:X2"/>
    <mergeCell ref="J3:O3"/>
    <mergeCell ref="J4:O4"/>
    <mergeCell ref="J5:O5"/>
    <mergeCell ref="T4:U4"/>
    <mergeCell ref="T5:U5"/>
    <mergeCell ref="V13:X13"/>
    <mergeCell ref="M13:M14"/>
    <mergeCell ref="N13:N14"/>
    <mergeCell ref="D4:G4"/>
    <mergeCell ref="D5:G5"/>
    <mergeCell ref="J8:K8"/>
    <mergeCell ref="L8:M8"/>
    <mergeCell ref="N8:O8"/>
    <mergeCell ref="D6:G9"/>
    <mergeCell ref="J11:K11"/>
    <mergeCell ref="L11:M11"/>
    <mergeCell ref="N11:O11"/>
    <mergeCell ref="V11:W11"/>
    <mergeCell ref="V8:W8"/>
    <mergeCell ref="J9:K9"/>
    <mergeCell ref="L9:M9"/>
  </mergeCells>
  <conditionalFormatting sqref="Q15:Q140">
    <cfRule type="duplicateValues" dxfId="0" priority="46"/>
  </conditionalFormatting>
  <dataValidations count="8">
    <dataValidation type="list" allowBlank="1" showInputMessage="1" showErrorMessage="1" sqref="B15:B123 B128:B140" xr:uid="{B67070AD-5913-7D4E-AA00-933AA14E02B9}">
      <formula1>"rot,weiß,rose"</formula1>
    </dataValidation>
    <dataValidation type="list" allowBlank="1" showInputMessage="1" showErrorMessage="1" sqref="A15:A123 A128:A140" xr:uid="{19A11C40-1EB8-064D-AC64-F073B5CD9E00}">
      <formula1>"Wein,Schaumwein,Fortfied,Spirituose,Zubehör"</formula1>
    </dataValidation>
    <dataValidation type="list" allowBlank="1" showInputMessage="1" showErrorMessage="1" sqref="C15:C123 C128:C140" xr:uid="{C353CFFE-DAA1-6E47-AAFB-0377B46DDF92}">
      <formula1>"trocken,süß,halbtrocken,n.a."</formula1>
    </dataValidation>
    <dataValidation type="list" allowBlank="1" showInputMessage="1" showErrorMessage="1" sqref="B124:B127" xr:uid="{14F5082B-ACDA-B64A-B67F-617DF914CEB2}">
      <formula1>"weiß, rot, rosé, n.a."</formula1>
    </dataValidation>
    <dataValidation type="list" allowBlank="1" showInputMessage="1" showErrorMessage="1" sqref="A124:A127" xr:uid="{A8D76FF8-CC34-1741-ABEA-861C154C88E5}">
      <formula1>"Wein,Schaumwein,Fortified,Spirituose"</formula1>
    </dataValidation>
    <dataValidation type="list" allowBlank="1" showInputMessage="1" showErrorMessage="1" sqref="D124:D127" xr:uid="{36209266-FEF9-0E4A-BAC6-E2916409D864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C124:C127" xr:uid="{70849501-7AF0-E649-B623-D84AF800CF22}">
      <formula1>"trocken, halbtrocken, süß, n.a."</formula1>
    </dataValidation>
    <dataValidation type="whole" allowBlank="1" showInputMessage="1" showErrorMessage="1" sqref="L15:L140" xr:uid="{00000000-0002-0000-0000-000002000000}">
      <formula1>0</formula1>
      <formula2>1000</formula2>
    </dataValidation>
  </dataValidations>
  <pageMargins left="0.25" right="0.25" top="0.75" bottom="0.75" header="0.3" footer="0.3"/>
  <pageSetup paperSize="9" scale="63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84"/>
  </cols>
  <sheetData>
    <row r="1" spans="1:15" ht="17" thickBot="1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5" s="85" customFormat="1" ht="34.5" customHeight="1" x14ac:dyDescent="0.2">
      <c r="D2" s="237" t="s">
        <v>37</v>
      </c>
      <c r="E2" s="238"/>
      <c r="F2" s="38" t="s">
        <v>1</v>
      </c>
      <c r="G2" s="239"/>
      <c r="H2" s="240"/>
      <c r="I2" s="241"/>
      <c r="J2" s="87"/>
      <c r="K2" s="220" t="s">
        <v>2</v>
      </c>
      <c r="L2" s="221"/>
      <c r="M2" s="221"/>
      <c r="N2" s="221"/>
      <c r="O2" s="222"/>
    </row>
    <row r="3" spans="1:15" s="85" customFormat="1" ht="28.5" customHeight="1" thickBot="1" x14ac:dyDescent="0.25">
      <c r="D3" s="223" t="s">
        <v>38</v>
      </c>
      <c r="E3" s="224"/>
      <c r="F3" s="39" t="s">
        <v>3</v>
      </c>
      <c r="G3" s="225"/>
      <c r="H3" s="226"/>
      <c r="I3" s="227"/>
      <c r="J3" s="87"/>
      <c r="K3" s="40" t="s">
        <v>39</v>
      </c>
      <c r="L3" s="41" t="s">
        <v>40</v>
      </c>
      <c r="M3" s="42" t="s">
        <v>41</v>
      </c>
      <c r="N3" s="43" t="s">
        <v>5</v>
      </c>
      <c r="O3" s="44" t="s">
        <v>6</v>
      </c>
    </row>
    <row r="4" spans="1:15" s="85" customFormat="1" ht="32.25" customHeight="1" x14ac:dyDescent="0.2">
      <c r="A4" s="247" t="s">
        <v>42</v>
      </c>
      <c r="B4" s="247"/>
      <c r="C4" s="247"/>
      <c r="D4" s="248" t="s">
        <v>43</v>
      </c>
      <c r="E4" s="224"/>
      <c r="F4" s="45" t="s">
        <v>7</v>
      </c>
      <c r="G4" s="225"/>
      <c r="H4" s="226"/>
      <c r="I4" s="227"/>
      <c r="J4" s="87"/>
      <c r="K4" s="216">
        <f>SUM(K9:K3494)</f>
        <v>0</v>
      </c>
      <c r="L4" s="218">
        <f>SUM(L9:L3494)</f>
        <v>0</v>
      </c>
      <c r="M4" s="210">
        <f>SUM(M9:M3494)</f>
        <v>0</v>
      </c>
      <c r="N4" s="212">
        <f>SUM(N9:N3494)</f>
        <v>0</v>
      </c>
      <c r="O4" s="214">
        <f>SUM(O9:O3494)</f>
        <v>0</v>
      </c>
    </row>
    <row r="5" spans="1:15" s="85" customFormat="1" ht="16.5" customHeight="1" thickBot="1" x14ac:dyDescent="0.25">
      <c r="A5" s="242" t="s">
        <v>44</v>
      </c>
      <c r="B5" s="243"/>
      <c r="D5" s="223" t="s">
        <v>45</v>
      </c>
      <c r="E5" s="224"/>
      <c r="F5" s="46" t="s">
        <v>8</v>
      </c>
      <c r="G5" s="244"/>
      <c r="H5" s="245"/>
      <c r="I5" s="246"/>
      <c r="J5" s="87"/>
      <c r="K5" s="217"/>
      <c r="L5" s="219"/>
      <c r="M5" s="211"/>
      <c r="N5" s="213"/>
      <c r="O5" s="215"/>
    </row>
    <row r="6" spans="1:15" s="85" customFormat="1" ht="50" thickBot="1" x14ac:dyDescent="0.25">
      <c r="D6" s="86"/>
      <c r="E6" s="86"/>
      <c r="F6" s="88"/>
      <c r="G6" s="89"/>
      <c r="H6" s="90"/>
      <c r="I6" s="90"/>
      <c r="J6" s="87"/>
      <c r="K6" s="91"/>
      <c r="L6" s="91"/>
      <c r="M6" s="91"/>
      <c r="N6" s="91"/>
      <c r="O6" s="91"/>
    </row>
    <row r="7" spans="1:15" s="92" customFormat="1" ht="21" x14ac:dyDescent="0.2">
      <c r="A7" s="228" t="s">
        <v>46</v>
      </c>
      <c r="B7" s="229"/>
      <c r="C7" s="229"/>
      <c r="D7" s="230"/>
      <c r="E7" s="231" t="s">
        <v>47</v>
      </c>
      <c r="F7" s="233" t="s">
        <v>48</v>
      </c>
      <c r="G7" s="233" t="s">
        <v>49</v>
      </c>
      <c r="H7" s="235"/>
      <c r="I7" s="236"/>
      <c r="J7" s="249" t="s">
        <v>17</v>
      </c>
      <c r="K7" s="207" t="s">
        <v>21</v>
      </c>
      <c r="L7" s="208"/>
      <c r="M7" s="208"/>
      <c r="N7" s="208"/>
      <c r="O7" s="209"/>
    </row>
    <row r="8" spans="1:15" s="85" customFormat="1" ht="31" thickBot="1" x14ac:dyDescent="0.25">
      <c r="A8" s="47" t="s">
        <v>22</v>
      </c>
      <c r="B8" s="48" t="s">
        <v>50</v>
      </c>
      <c r="C8" s="49" t="s">
        <v>51</v>
      </c>
      <c r="D8" s="50" t="s">
        <v>52</v>
      </c>
      <c r="E8" s="232"/>
      <c r="F8" s="234"/>
      <c r="G8" s="51" t="s">
        <v>39</v>
      </c>
      <c r="H8" s="52" t="s">
        <v>40</v>
      </c>
      <c r="I8" s="53" t="s">
        <v>41</v>
      </c>
      <c r="J8" s="250"/>
      <c r="K8" s="54" t="s">
        <v>53</v>
      </c>
      <c r="L8" s="55" t="s">
        <v>54</v>
      </c>
      <c r="M8" s="55" t="s">
        <v>55</v>
      </c>
      <c r="N8" s="56" t="s">
        <v>5</v>
      </c>
      <c r="O8" s="57" t="s">
        <v>6</v>
      </c>
    </row>
    <row r="9" spans="1:15" s="85" customFormat="1" ht="171" customHeight="1" x14ac:dyDescent="0.2">
      <c r="A9" s="58" t="s">
        <v>56</v>
      </c>
      <c r="B9" s="59" t="s">
        <v>57</v>
      </c>
      <c r="C9" s="60" t="s">
        <v>58</v>
      </c>
      <c r="D9" s="61" t="s">
        <v>59</v>
      </c>
      <c r="E9" s="62"/>
      <c r="F9" s="63" t="s">
        <v>60</v>
      </c>
      <c r="G9" s="64">
        <v>37.9</v>
      </c>
      <c r="H9" s="65">
        <v>74.8</v>
      </c>
      <c r="I9" s="66">
        <f>36.9*6</f>
        <v>221.39999999999998</v>
      </c>
      <c r="J9" s="67"/>
      <c r="K9" s="68"/>
      <c r="L9" s="69"/>
      <c r="M9" s="69"/>
      <c r="N9" s="70">
        <f t="shared" ref="N9:N20" si="0">O9/1.2</f>
        <v>0</v>
      </c>
      <c r="O9" s="71">
        <f t="shared" ref="O9:O12" si="1">K9*G9+L9*H9+M9*I9</f>
        <v>0</v>
      </c>
    </row>
    <row r="10" spans="1:15" s="85" customFormat="1" ht="174.75" customHeight="1" x14ac:dyDescent="0.2">
      <c r="A10" s="58" t="s">
        <v>56</v>
      </c>
      <c r="B10" s="59" t="s">
        <v>61</v>
      </c>
      <c r="C10" s="60" t="s">
        <v>62</v>
      </c>
      <c r="D10" s="61" t="s">
        <v>63</v>
      </c>
      <c r="E10" s="62"/>
      <c r="F10" s="63" t="s">
        <v>64</v>
      </c>
      <c r="G10" s="64">
        <v>36.9</v>
      </c>
      <c r="H10" s="65">
        <v>72.8</v>
      </c>
      <c r="I10" s="66">
        <f>35.9*6</f>
        <v>215.39999999999998</v>
      </c>
      <c r="J10" s="67"/>
      <c r="K10" s="68"/>
      <c r="L10" s="69"/>
      <c r="M10" s="69"/>
      <c r="N10" s="70">
        <f t="shared" si="0"/>
        <v>0</v>
      </c>
      <c r="O10" s="71">
        <f t="shared" si="1"/>
        <v>0</v>
      </c>
    </row>
    <row r="11" spans="1:15" s="85" customFormat="1" ht="180" customHeight="1" x14ac:dyDescent="0.2">
      <c r="A11" s="58" t="s">
        <v>56</v>
      </c>
      <c r="B11" s="59" t="s">
        <v>65</v>
      </c>
      <c r="C11" s="60" t="s">
        <v>66</v>
      </c>
      <c r="D11" s="61" t="s">
        <v>67</v>
      </c>
      <c r="E11" s="62"/>
      <c r="F11" s="63" t="s">
        <v>68</v>
      </c>
      <c r="G11" s="64">
        <v>35.9</v>
      </c>
      <c r="H11" s="65">
        <v>70.8</v>
      </c>
      <c r="I11" s="66">
        <f>34.9*6</f>
        <v>209.39999999999998</v>
      </c>
      <c r="J11" s="67"/>
      <c r="K11" s="68"/>
      <c r="L11" s="69"/>
      <c r="M11" s="69"/>
      <c r="N11" s="70">
        <f t="shared" si="0"/>
        <v>0</v>
      </c>
      <c r="O11" s="71">
        <f t="shared" si="1"/>
        <v>0</v>
      </c>
    </row>
    <row r="12" spans="1:15" s="85" customFormat="1" ht="187.5" customHeight="1" x14ac:dyDescent="0.2">
      <c r="A12" s="58" t="s">
        <v>56</v>
      </c>
      <c r="B12" s="59" t="s">
        <v>69</v>
      </c>
      <c r="C12" s="60" t="s">
        <v>58</v>
      </c>
      <c r="D12" s="61" t="s">
        <v>70</v>
      </c>
      <c r="E12" s="62"/>
      <c r="F12" s="63" t="s">
        <v>71</v>
      </c>
      <c r="G12" s="64">
        <v>34.9</v>
      </c>
      <c r="H12" s="65">
        <v>68.8</v>
      </c>
      <c r="I12" s="66">
        <f>33.9*6</f>
        <v>203.39999999999998</v>
      </c>
      <c r="J12" s="67"/>
      <c r="K12" s="68"/>
      <c r="L12" s="69"/>
      <c r="M12" s="69"/>
      <c r="N12" s="70">
        <f t="shared" si="0"/>
        <v>0</v>
      </c>
      <c r="O12" s="71">
        <f t="shared" si="1"/>
        <v>0</v>
      </c>
    </row>
    <row r="13" spans="1:15" s="85" customFormat="1" ht="173.25" customHeight="1" x14ac:dyDescent="0.2">
      <c r="A13" s="58" t="s">
        <v>72</v>
      </c>
      <c r="B13" s="59" t="s">
        <v>73</v>
      </c>
      <c r="C13" s="60" t="s">
        <v>74</v>
      </c>
      <c r="D13" s="61" t="s">
        <v>75</v>
      </c>
      <c r="E13" s="62"/>
      <c r="F13" s="63" t="s">
        <v>76</v>
      </c>
      <c r="G13" s="64">
        <v>23.9</v>
      </c>
      <c r="H13" s="65" t="s">
        <v>77</v>
      </c>
      <c r="I13" s="66">
        <f>6*22.9</f>
        <v>137.39999999999998</v>
      </c>
      <c r="J13" s="67"/>
      <c r="K13" s="68"/>
      <c r="L13" s="69" t="s">
        <v>77</v>
      </c>
      <c r="M13" s="69"/>
      <c r="N13" s="70">
        <f t="shared" si="0"/>
        <v>0</v>
      </c>
      <c r="O13" s="71">
        <f>K13*G13+M13*I13</f>
        <v>0</v>
      </c>
    </row>
    <row r="14" spans="1:15" s="85" customFormat="1" ht="174" customHeight="1" x14ac:dyDescent="0.2">
      <c r="A14" s="58" t="s">
        <v>78</v>
      </c>
      <c r="B14" s="59" t="s">
        <v>79</v>
      </c>
      <c r="C14" s="60" t="s">
        <v>80</v>
      </c>
      <c r="D14" s="61" t="s">
        <v>81</v>
      </c>
      <c r="E14" s="62"/>
      <c r="F14" s="63" t="s">
        <v>82</v>
      </c>
      <c r="G14" s="64">
        <v>74.900000000000006</v>
      </c>
      <c r="H14" s="65" t="s">
        <v>77</v>
      </c>
      <c r="I14" s="66" t="s">
        <v>77</v>
      </c>
      <c r="J14" s="67"/>
      <c r="K14" s="68"/>
      <c r="L14" s="69" t="s">
        <v>77</v>
      </c>
      <c r="M14" s="69" t="s">
        <v>77</v>
      </c>
      <c r="N14" s="70">
        <f t="shared" si="0"/>
        <v>0</v>
      </c>
      <c r="O14" s="71">
        <f t="shared" ref="O14:O20" si="2">K14*G14</f>
        <v>0</v>
      </c>
    </row>
    <row r="15" spans="1:15" s="85" customFormat="1" ht="176.25" customHeight="1" x14ac:dyDescent="0.2">
      <c r="A15" s="58" t="s">
        <v>78</v>
      </c>
      <c r="B15" s="59" t="s">
        <v>83</v>
      </c>
      <c r="C15" s="60" t="s">
        <v>84</v>
      </c>
      <c r="D15" s="61" t="s">
        <v>85</v>
      </c>
      <c r="E15" s="62"/>
      <c r="F15" s="63" t="s">
        <v>86</v>
      </c>
      <c r="G15" s="64">
        <v>86.9</v>
      </c>
      <c r="H15" s="65" t="s">
        <v>77</v>
      </c>
      <c r="I15" s="66" t="s">
        <v>77</v>
      </c>
      <c r="J15" s="67"/>
      <c r="K15" s="68"/>
      <c r="L15" s="69" t="s">
        <v>77</v>
      </c>
      <c r="M15" s="69" t="s">
        <v>77</v>
      </c>
      <c r="N15" s="70">
        <f t="shared" si="0"/>
        <v>0</v>
      </c>
      <c r="O15" s="71">
        <f t="shared" si="2"/>
        <v>0</v>
      </c>
    </row>
    <row r="16" spans="1:15" s="85" customFormat="1" ht="170.25" customHeight="1" x14ac:dyDescent="0.2">
      <c r="A16" s="58" t="s">
        <v>78</v>
      </c>
      <c r="B16" s="59" t="s">
        <v>87</v>
      </c>
      <c r="C16" s="60" t="s">
        <v>88</v>
      </c>
      <c r="D16" s="61" t="s">
        <v>89</v>
      </c>
      <c r="E16" s="62"/>
      <c r="F16" s="63" t="s">
        <v>90</v>
      </c>
      <c r="G16" s="64">
        <v>34.9</v>
      </c>
      <c r="H16" s="65" t="s">
        <v>77</v>
      </c>
      <c r="I16" s="66" t="s">
        <v>77</v>
      </c>
      <c r="J16" s="67"/>
      <c r="K16" s="68"/>
      <c r="L16" s="69" t="s">
        <v>77</v>
      </c>
      <c r="M16" s="69" t="s">
        <v>77</v>
      </c>
      <c r="N16" s="70">
        <f t="shared" si="0"/>
        <v>0</v>
      </c>
      <c r="O16" s="71">
        <f t="shared" si="2"/>
        <v>0</v>
      </c>
    </row>
    <row r="17" spans="1:15" s="85" customFormat="1" ht="174" customHeight="1" x14ac:dyDescent="0.2">
      <c r="A17" s="58" t="s">
        <v>78</v>
      </c>
      <c r="B17" s="59" t="s">
        <v>91</v>
      </c>
      <c r="C17" s="60" t="s">
        <v>92</v>
      </c>
      <c r="D17" s="61" t="s">
        <v>93</v>
      </c>
      <c r="E17" s="62"/>
      <c r="F17" s="63" t="s">
        <v>94</v>
      </c>
      <c r="G17" s="64">
        <v>48.9</v>
      </c>
      <c r="H17" s="65" t="s">
        <v>77</v>
      </c>
      <c r="I17" s="66" t="s">
        <v>77</v>
      </c>
      <c r="J17" s="67"/>
      <c r="K17" s="68"/>
      <c r="L17" s="69" t="s">
        <v>77</v>
      </c>
      <c r="M17" s="69" t="s">
        <v>77</v>
      </c>
      <c r="N17" s="70">
        <f t="shared" si="0"/>
        <v>0</v>
      </c>
      <c r="O17" s="71">
        <f t="shared" si="2"/>
        <v>0</v>
      </c>
    </row>
    <row r="18" spans="1:15" s="85" customFormat="1" ht="192.75" customHeight="1" x14ac:dyDescent="0.2">
      <c r="A18" s="58" t="s">
        <v>78</v>
      </c>
      <c r="B18" s="59" t="s">
        <v>95</v>
      </c>
      <c r="C18" s="60" t="s">
        <v>96</v>
      </c>
      <c r="D18" s="61" t="s">
        <v>97</v>
      </c>
      <c r="E18" s="62"/>
      <c r="F18" s="63" t="s">
        <v>98</v>
      </c>
      <c r="G18" s="64">
        <v>60.9</v>
      </c>
      <c r="H18" s="65" t="s">
        <v>77</v>
      </c>
      <c r="I18" s="66" t="s">
        <v>77</v>
      </c>
      <c r="J18" s="67"/>
      <c r="K18" s="68"/>
      <c r="L18" s="69" t="s">
        <v>77</v>
      </c>
      <c r="M18" s="69" t="s">
        <v>77</v>
      </c>
      <c r="N18" s="70">
        <f t="shared" si="0"/>
        <v>0</v>
      </c>
      <c r="O18" s="71">
        <f t="shared" si="2"/>
        <v>0</v>
      </c>
    </row>
    <row r="19" spans="1:15" s="85" customFormat="1" ht="171" customHeight="1" thickBot="1" x14ac:dyDescent="0.25">
      <c r="A19" s="58" t="s">
        <v>78</v>
      </c>
      <c r="B19" s="59" t="s">
        <v>99</v>
      </c>
      <c r="C19" s="60" t="s">
        <v>100</v>
      </c>
      <c r="D19" s="61" t="s">
        <v>101</v>
      </c>
      <c r="E19" s="62"/>
      <c r="F19" s="72" t="s">
        <v>102</v>
      </c>
      <c r="G19" s="64">
        <v>37.9</v>
      </c>
      <c r="H19" s="65" t="s">
        <v>77</v>
      </c>
      <c r="I19" s="66" t="s">
        <v>77</v>
      </c>
      <c r="J19" s="67"/>
      <c r="K19" s="68"/>
      <c r="L19" s="69" t="s">
        <v>77</v>
      </c>
      <c r="M19" s="69" t="s">
        <v>77</v>
      </c>
      <c r="N19" s="70">
        <f t="shared" si="0"/>
        <v>0</v>
      </c>
      <c r="O19" s="71">
        <f t="shared" si="2"/>
        <v>0</v>
      </c>
    </row>
    <row r="20" spans="1:15" s="85" customFormat="1" ht="174.75" customHeight="1" thickBot="1" x14ac:dyDescent="0.25">
      <c r="A20" s="73" t="s">
        <v>78</v>
      </c>
      <c r="B20" s="74" t="s">
        <v>103</v>
      </c>
      <c r="C20" s="75" t="s">
        <v>104</v>
      </c>
      <c r="D20" s="76" t="s">
        <v>105</v>
      </c>
      <c r="E20" s="77"/>
      <c r="F20" s="72" t="s">
        <v>106</v>
      </c>
      <c r="G20" s="78">
        <v>61.9</v>
      </c>
      <c r="H20" s="65" t="s">
        <v>77</v>
      </c>
      <c r="I20" s="66" t="s">
        <v>77</v>
      </c>
      <c r="J20" s="79"/>
      <c r="K20" s="80"/>
      <c r="L20" s="81" t="s">
        <v>77</v>
      </c>
      <c r="M20" s="81" t="s">
        <v>77</v>
      </c>
      <c r="N20" s="82">
        <f t="shared" si="0"/>
        <v>0</v>
      </c>
      <c r="O20" s="83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2024-05-22T09:32:03Z</cp:lastPrinted>
  <dcterms:created xsi:type="dcterms:W3CDTF">2014-09-02T10:40:28Z</dcterms:created>
  <dcterms:modified xsi:type="dcterms:W3CDTF">2024-05-22T09:32:14Z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