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D209F00E-78EB-D74A-A11A-F5FCD05B6CF1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Gesamtliste!$A$14:$X$31</definedName>
    <definedName name="_xlnm.Print_Area" localSheetId="0">Gesamtliste!$A$1:$X$31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4" i="1" s="1"/>
  <c r="X5" i="1"/>
  <c r="W15" i="1" l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<sst xmlns="http://schemas.openxmlformats.org/spreadsheetml/2006/main" count="377" uniqueCount="169">
  <si>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</si>
  <si>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</si>
  <si>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</si>
  <si>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</si>
  <si>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</si>
  <si>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</si>
  <si>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</si>
  <si>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</si>
  <si>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</si>
  <si>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</si>
  <si>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</si>
  <si>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</si>
  <si>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</si>
  <si>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</si>
  <si>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</si>
  <si>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</si>
  <si>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</si>
  <si>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</si>
  <si>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</si>
  <si>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</si>
  <si>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</si>
  <si>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</si>
  <si>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</si>
  <si>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</si>
  <si>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</si>
  <si>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</si>
  <si>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</si>
  <si>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</si>
  <si>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</si>
  <si>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</si>
  <si>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</si>
  <si>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</si>
  <si>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</si>
  <si>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</si>
  <si>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</si>
  <si>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</si>
  <si>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</si>
  <si>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</si>
  <si>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</si>
  <si>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</si>
  <si>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</si>
  <si>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</si>
  <si>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</si>
  <si>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</si>
  <si>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</si>
  <si>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</si>
  <si>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</si>
  <si>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</si>
  <si>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</si>
  <si>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</si>
  <si>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</si>
  <si>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</si>
  <si>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</si>
  <si>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</si>
  <si>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</si>
  <si>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</si>
  <si>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</si>
  <si>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</si>
  <si>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</si>
  <si>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</si>
  <si>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</si>
  <si>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</si>
  <si>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</si>
  <si>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</si>
  <si>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</si>
  <si>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</si>
  <si>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</si>
  <si>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</si>
  <si>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</si>
  <si>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</si>
  <si>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</si>
  <si>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</si>
  <si>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</si>
  <si>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</si>
  <si>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</si>
  <si>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</si>
  <si>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</si>
  <si>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</si>
  <si>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</si>
  <si>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</si>
  <si>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</si>
  <si>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</si>
  <si>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</si>
  <si>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</si>
  <si>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</si>
  <si>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</si>
  <si>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</si>
  <si>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</si>
  <si>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</si>
  <si>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</si>
  <si>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</si>
  <si>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</si>
  <si>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</si>
  <si>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</si>
  <si>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</si>
  <si>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</si>
  <si>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</si>
  <si>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</si>
  <si>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</si>
  <si>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</si>
  <si>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</si>
  <si>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</si>
  <si>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</si>
  <si>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</si>
  <si>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</si>
  <si>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</si>
  <si>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</si>
  <si>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</si>
  <si>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</si>
  <si>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</si>
  <si>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</si>
  <si>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</si>
  <si>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</si>
  <si>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</si>
  <si>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</si>
  <si>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</si>
  <si>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</si>
  <si>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</si>
  <si>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STAND: 22.05.2024</t>
  </si>
  <si>
    <t>Wein</t>
  </si>
  <si>
    <t>rot</t>
  </si>
  <si>
    <t>trocken</t>
  </si>
  <si>
    <t>Deutschland</t>
  </si>
  <si>
    <t>Pinot Noir</t>
  </si>
  <si>
    <t>weiß</t>
  </si>
  <si>
    <t>Riesling</t>
  </si>
  <si>
    <t>Pfalz</t>
  </si>
  <si>
    <t>Ökonomierat Rebholz</t>
  </si>
  <si>
    <t>Riesling Ganz Horn GG</t>
  </si>
  <si>
    <t>Riesling Im Sonnenschein GG</t>
  </si>
  <si>
    <t/>
  </si>
  <si>
    <t>Riesling Kastanienbusch GG</t>
  </si>
  <si>
    <t>Spätburgunder Im Sonnenschein GG</t>
  </si>
  <si>
    <t>Spätburgunder vom Muschelkalk</t>
  </si>
  <si>
    <t>Weißburgunder Mandelberg GG</t>
  </si>
  <si>
    <t>Weißburgunder</t>
  </si>
  <si>
    <t>hf</t>
  </si>
  <si>
    <t>RH-I/00</t>
  </si>
  <si>
    <t>P-BOX-G/04</t>
  </si>
  <si>
    <t>tr-16-21338</t>
  </si>
  <si>
    <t>tr-16-11329</t>
  </si>
  <si>
    <t>RH-I/01</t>
  </si>
  <si>
    <t>tr-16-11325</t>
  </si>
  <si>
    <t>RH-F/00</t>
  </si>
  <si>
    <t>tr-16-34062</t>
  </si>
  <si>
    <t>RH-G/01</t>
  </si>
  <si>
    <t>RM-F/00</t>
  </si>
  <si>
    <t>tr-16-11326</t>
  </si>
  <si>
    <t>tr-16-25912</t>
  </si>
  <si>
    <t>RW-D/02</t>
  </si>
  <si>
    <t>tr-16-15704</t>
  </si>
  <si>
    <t>RM-OHK</t>
  </si>
  <si>
    <t>tr-16-15705</t>
  </si>
  <si>
    <t>tr-16-11332</t>
  </si>
  <si>
    <t>tr-16-25918</t>
  </si>
  <si>
    <t>tr-16-25920</t>
  </si>
  <si>
    <t>tr-16-11334</t>
  </si>
  <si>
    <t>RH-F/01</t>
  </si>
  <si>
    <t>tr-16-13518</t>
  </si>
  <si>
    <t>P-BOX-C/05</t>
  </si>
  <si>
    <t>tr-16-18148</t>
  </si>
  <si>
    <t>P-BOX-M/08</t>
  </si>
  <si>
    <t>tr-16-33572</t>
  </si>
  <si>
    <t>P-BOX-L/06</t>
  </si>
  <si>
    <t>tr-16-21356</t>
  </si>
  <si>
    <t>tr-16-25907</t>
  </si>
  <si>
    <t>D</t>
  </si>
  <si>
    <t>U</t>
  </si>
  <si>
    <t>ÖKONOMIERAT REBHOLZ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</si>
</sst>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0" fillId="0" borderId="0" applyBorder="0" applyProtection="0"/>
    <xf numFmtId="0" fontId="2" fillId="0" borderId="0"/>
    <xf numFmtId="0" fontId="2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49" fontId="34" fillId="0" borderId="37" xfId="1" applyNumberFormat="1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9" fillId="2" borderId="94" xfId="0" applyFont="1" applyFill="1" applyBorder="1" applyAlignment="1">
      <alignment horizontal="center" vertical="center"/>
    </xf>
    <xf numFmtId="0" fontId="39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3"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658391</xdr:colOff>
      <xdr:row>1</xdr:row>
      <xdr:rowOff>63470</xdr:rowOff>
    </xdr:from>
    <xdr:to>
      <xdr:col>6</xdr:col>
      <xdr:colOff>1229976</xdr:colOff>
      <xdr:row>2</xdr:row>
      <xdr:rowOff>213231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8391" y="278724"/>
          <a:ext cx="2982432" cy="5156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</xdr:row>
      <xdr:rowOff>43052</xdr:rowOff>
    </xdr:from>
    <xdr:to>
      <xdr:col>24</xdr:col>
      <xdr:colOff>47714</xdr:colOff>
      <xdr:row>57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6951852"/>
          <a:ext cx="16185181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1"/>
  <sheetViews>
    <sheetView showGridLines="0" tabSelected="1" topLeftCell="D1" zoomScale="75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23.6640625" style="2" customWidth="1" collapsed="1"/>
    <col min="8" max="8" width="42.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1"/>
      <c r="H2" s="10" t="s">
        <v>1</v>
      </c>
      <c r="I2" s="11"/>
      <c r="J2" s="200"/>
      <c r="K2" s="201"/>
      <c r="L2" s="201"/>
      <c r="M2" s="201"/>
      <c r="N2" s="201"/>
      <c r="O2" s="201"/>
      <c r="V2" s="186" t="s">
        <v>2</v>
      </c>
      <c r="W2" s="187"/>
      <c r="X2" s="187"/>
    </row>
    <row r="3" spans="1:1024" ht="37" customHeight="1" thickBot="1" x14ac:dyDescent="0.25">
      <c r="G3" s="111"/>
      <c r="H3" s="12" t="s">
        <v>3</v>
      </c>
      <c r="I3" s="13"/>
      <c r="J3" s="188"/>
      <c r="K3" s="188"/>
      <c r="L3" s="188"/>
      <c r="M3" s="188"/>
      <c r="N3" s="188"/>
      <c r="O3" s="188"/>
      <c r="V3" s="89" t="s">
        <v>4</v>
      </c>
      <c r="W3" s="96" t="s">
        <v>99</v>
      </c>
      <c r="X3" s="97" t="s">
        <v>100</v>
      </c>
    </row>
    <row r="4" spans="1:1024" ht="28" customHeight="1" x14ac:dyDescent="0.2">
      <c r="D4" s="198" t="s">
        <v>168</v>
      </c>
      <c r="E4" s="198"/>
      <c r="F4" s="198"/>
      <c r="G4" s="199"/>
      <c r="H4" s="14" t="s">
        <v>7</v>
      </c>
      <c r="I4" s="13"/>
      <c r="J4" s="188"/>
      <c r="K4" s="188"/>
      <c r="L4" s="188"/>
      <c r="M4" s="188"/>
      <c r="N4" s="188"/>
      <c r="O4" s="188"/>
      <c r="T4" s="90" t="s">
        <v>48</v>
      </c>
      <c r="U4" s="91"/>
      <c r="V4" s="99">
        <f>SUMIF(R15:R496,"D",V15:V496)</f>
        <v>0</v>
      </c>
      <c r="W4" s="100">
        <f>SUMIF(R15:R496,"D",W15:W496)</f>
        <v>0</v>
      </c>
      <c r="X4" s="101">
        <f>SUMIF(R15:R496,"D",X15:X496)</f>
        <v>0</v>
      </c>
    </row>
    <row r="5" spans="1:1024" ht="32" customHeight="1" thickBot="1" x14ac:dyDescent="0.25">
      <c r="D5" s="196" t="s">
        <v>118</v>
      </c>
      <c r="E5" s="196"/>
      <c r="F5" s="196"/>
      <c r="G5" s="197"/>
      <c r="H5" s="15" t="s">
        <v>8</v>
      </c>
      <c r="I5" s="16"/>
      <c r="J5" s="189"/>
      <c r="K5" s="189"/>
      <c r="L5" s="189"/>
      <c r="M5" s="189"/>
      <c r="N5" s="189"/>
      <c r="O5" s="189"/>
      <c r="T5" s="92" t="s">
        <v>46</v>
      </c>
      <c r="U5" s="93"/>
      <c r="V5" s="102">
        <f>SUMIF(R15:R496,"U",V15:V496)</f>
        <v>0</v>
      </c>
      <c r="W5" s="103">
        <f>SUMIF(R15:R496,"U",W15:W496)</f>
        <v>0</v>
      </c>
      <c r="X5" s="104">
        <f>SUMIF(R15:R496,"U",X15:X496)</f>
        <v>0</v>
      </c>
    </row>
    <row r="6" spans="1:1024" ht="32" customHeight="1" thickBot="1" x14ac:dyDescent="0.25">
      <c r="D6" s="195" t="s">
        <v>0</v>
      </c>
      <c r="E6" s="195"/>
      <c r="F6" s="195"/>
      <c r="G6" s="195"/>
      <c r="H6" s="194"/>
      <c r="I6" s="194"/>
      <c r="J6" s="194"/>
      <c r="K6" s="194"/>
      <c r="L6" s="194"/>
      <c r="M6" s="194"/>
      <c r="N6" s="194"/>
      <c r="O6" s="194"/>
      <c r="T6" s="94" t="s">
        <v>47</v>
      </c>
      <c r="U6" s="95"/>
      <c r="V6" s="105">
        <f>V4+V5</f>
        <v>0</v>
      </c>
      <c r="W6" s="106">
        <f>W4+W5</f>
        <v>0</v>
      </c>
      <c r="X6" s="107">
        <f>X4+X5</f>
        <v>0</v>
      </c>
    </row>
    <row r="7" spans="1:1024" ht="14" customHeight="1" x14ac:dyDescent="0.2">
      <c r="D7" s="195"/>
      <c r="E7" s="195"/>
      <c r="F7" s="195"/>
      <c r="G7" s="195"/>
      <c r="H7" s="18"/>
      <c r="J7" s="19"/>
      <c r="U7" s="20"/>
    </row>
    <row r="8" spans="1:1024" ht="20" hidden="1" customHeight="1" outlineLevel="1" x14ac:dyDescent="0.2">
      <c r="D8" s="195"/>
      <c r="E8" s="195"/>
      <c r="F8" s="195"/>
      <c r="G8" s="195"/>
      <c r="H8" s="21" t="s">
        <v>9</v>
      </c>
      <c r="I8" s="22"/>
      <c r="J8" s="190"/>
      <c r="K8" s="190"/>
      <c r="L8" s="191"/>
      <c r="M8" s="191"/>
      <c r="N8" s="192"/>
      <c r="O8" s="192"/>
      <c r="U8" s="20"/>
      <c r="V8" s="193" t="s">
        <v>10</v>
      </c>
      <c r="W8" s="193"/>
      <c r="X8" s="23"/>
    </row>
    <row r="9" spans="1:1024" ht="20" hidden="1" customHeight="1" outlineLevel="1" x14ac:dyDescent="0.2">
      <c r="D9" s="195"/>
      <c r="E9" s="195"/>
      <c r="F9" s="195"/>
      <c r="G9" s="195"/>
      <c r="H9" s="24" t="s">
        <v>11</v>
      </c>
      <c r="I9" s="25"/>
      <c r="J9" s="183"/>
      <c r="K9" s="183"/>
      <c r="L9" s="184"/>
      <c r="M9" s="184"/>
      <c r="N9" s="185"/>
      <c r="O9" s="185"/>
      <c r="U9" s="20"/>
      <c r="V9" s="182" t="s">
        <v>12</v>
      </c>
      <c r="W9" s="182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83"/>
      <c r="K10" s="183"/>
      <c r="L10" s="184"/>
      <c r="M10" s="184"/>
      <c r="N10" s="185"/>
      <c r="O10" s="185"/>
      <c r="U10" s="20"/>
      <c r="V10" s="182" t="s">
        <v>14</v>
      </c>
      <c r="W10" s="182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77"/>
      <c r="K11" s="177"/>
      <c r="L11" s="178"/>
      <c r="M11" s="178"/>
      <c r="N11" s="179"/>
      <c r="O11" s="179"/>
      <c r="U11" s="20"/>
      <c r="V11" s="180" t="s">
        <v>16</v>
      </c>
      <c r="W11" s="180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71" t="s">
        <v>20</v>
      </c>
      <c r="B13" s="171"/>
      <c r="C13" s="171"/>
      <c r="D13" s="171" t="s">
        <v>21</v>
      </c>
      <c r="E13" s="171"/>
      <c r="F13" s="171"/>
      <c r="G13" s="172" t="s">
        <v>22</v>
      </c>
      <c r="H13" s="172"/>
      <c r="I13" s="172"/>
      <c r="J13" s="172"/>
      <c r="K13" s="172"/>
      <c r="L13" s="172"/>
      <c r="M13" s="173" t="s">
        <v>116</v>
      </c>
      <c r="N13" s="173"/>
      <c r="O13" s="174"/>
      <c r="P13" s="175" t="s">
        <v>23</v>
      </c>
      <c r="Q13" s="175"/>
      <c r="R13" s="175"/>
      <c r="S13" s="175"/>
      <c r="T13" s="176"/>
      <c r="U13" s="112" t="s">
        <v>24</v>
      </c>
      <c r="V13" s="181" t="s">
        <v>25</v>
      </c>
      <c r="W13" s="181"/>
      <c r="X13" s="181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08" t="s">
        <v>113</v>
      </c>
      <c r="N14" s="109" t="s">
        <v>114</v>
      </c>
      <c r="O14" s="110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119</v>
      </c>
      <c r="B15" s="65" t="s">
        <v>124</v>
      </c>
      <c r="C15" s="66" t="s">
        <v>121</v>
      </c>
      <c r="D15" s="67" t="s">
        <v>122</v>
      </c>
      <c r="E15" s="68" t="s">
        <v>126</v>
      </c>
      <c r="F15" s="69"/>
      <c r="G15" s="70" t="s">
        <v>127</v>
      </c>
      <c r="H15" s="71" t="s">
        <v>128</v>
      </c>
      <c r="I15" s="68" t="s">
        <v>125</v>
      </c>
      <c r="J15" s="72">
        <v>2015</v>
      </c>
      <c r="K15" s="73">
        <v>0.75</v>
      </c>
      <c r="L15" s="74">
        <v>1</v>
      </c>
      <c r="M15" s="75"/>
      <c r="N15" s="76"/>
      <c r="O15" s="77"/>
      <c r="P15" s="168" t="s">
        <v>138</v>
      </c>
      <c r="Q15" s="169" t="s">
        <v>139</v>
      </c>
      <c r="R15" s="98" t="s">
        <v>166</v>
      </c>
      <c r="S15" s="79">
        <f t="shared" ref="S15:S31" si="0">IF(R15="U",T15/1.2,T15)</f>
        <v>60</v>
      </c>
      <c r="T15" s="80">
        <v>60</v>
      </c>
      <c r="U15" s="81"/>
      <c r="V15" s="82"/>
      <c r="W15" s="83">
        <f t="shared" ref="W15:W31" si="1">V15*S15</f>
        <v>0</v>
      </c>
      <c r="X15" s="84">
        <f t="shared" ref="X15:X31" si="2">V15*T15</f>
        <v>0</v>
      </c>
      <c r="Y15" s="59"/>
      <c r="Z15" s="85"/>
      <c r="AA15" s="86"/>
      <c r="AB15" s="87"/>
      <c r="AC15" s="88"/>
    </row>
    <row r="16" spans="1:1024" ht="15.75" customHeight="1" x14ac:dyDescent="0.2">
      <c r="A16" s="64" t="s">
        <v>119</v>
      </c>
      <c r="B16" s="65" t="s">
        <v>124</v>
      </c>
      <c r="C16" s="66" t="s">
        <v>121</v>
      </c>
      <c r="D16" s="67" t="s">
        <v>122</v>
      </c>
      <c r="E16" s="68" t="s">
        <v>126</v>
      </c>
      <c r="F16" s="69"/>
      <c r="G16" s="70" t="s">
        <v>127</v>
      </c>
      <c r="H16" s="71" t="s">
        <v>128</v>
      </c>
      <c r="I16" s="68" t="s">
        <v>125</v>
      </c>
      <c r="J16" s="72">
        <v>2016</v>
      </c>
      <c r="K16" s="73">
        <v>0.75</v>
      </c>
      <c r="L16" s="74">
        <v>15</v>
      </c>
      <c r="M16" s="75" t="s">
        <v>136</v>
      </c>
      <c r="N16" s="76"/>
      <c r="O16" s="77"/>
      <c r="P16" s="168" t="s">
        <v>137</v>
      </c>
      <c r="Q16" s="169" t="s">
        <v>140</v>
      </c>
      <c r="R16" s="98" t="s">
        <v>167</v>
      </c>
      <c r="S16" s="79">
        <f t="shared" si="0"/>
        <v>47.5</v>
      </c>
      <c r="T16" s="80">
        <v>57</v>
      </c>
      <c r="U16" s="81"/>
      <c r="V16" s="82"/>
      <c r="W16" s="83">
        <f t="shared" si="1"/>
        <v>0</v>
      </c>
      <c r="X16" s="84">
        <f t="shared" si="2"/>
        <v>0</v>
      </c>
      <c r="Y16" s="59"/>
      <c r="Z16" s="85"/>
      <c r="AA16" s="86"/>
      <c r="AB16" s="87"/>
      <c r="AC16" s="88"/>
    </row>
    <row r="17" spans="1:29" ht="15.75" customHeight="1" x14ac:dyDescent="0.2">
      <c r="A17" s="64" t="s">
        <v>119</v>
      </c>
      <c r="B17" s="65" t="s">
        <v>124</v>
      </c>
      <c r="C17" s="66" t="s">
        <v>121</v>
      </c>
      <c r="D17" s="67" t="s">
        <v>122</v>
      </c>
      <c r="E17" s="68" t="s">
        <v>126</v>
      </c>
      <c r="F17" s="69"/>
      <c r="G17" s="70" t="s">
        <v>127</v>
      </c>
      <c r="H17" s="71" t="s">
        <v>128</v>
      </c>
      <c r="I17" s="68" t="s">
        <v>125</v>
      </c>
      <c r="J17" s="72">
        <v>2017</v>
      </c>
      <c r="K17" s="73">
        <v>0.75</v>
      </c>
      <c r="L17" s="74">
        <v>97</v>
      </c>
      <c r="M17" s="75" t="s">
        <v>136</v>
      </c>
      <c r="N17" s="76"/>
      <c r="O17" s="77"/>
      <c r="P17" s="168" t="s">
        <v>141</v>
      </c>
      <c r="Q17" s="169" t="s">
        <v>142</v>
      </c>
      <c r="R17" s="98" t="s">
        <v>167</v>
      </c>
      <c r="S17" s="79">
        <f t="shared" si="0"/>
        <v>41.666666666666671</v>
      </c>
      <c r="T17" s="80">
        <v>50</v>
      </c>
      <c r="U17" s="81"/>
      <c r="V17" s="82"/>
      <c r="W17" s="83">
        <f t="shared" si="1"/>
        <v>0</v>
      </c>
      <c r="X17" s="84">
        <f t="shared" si="2"/>
        <v>0</v>
      </c>
      <c r="Y17" s="59"/>
      <c r="Z17" s="85"/>
      <c r="AA17" s="86"/>
      <c r="AB17" s="87"/>
      <c r="AC17" s="88"/>
    </row>
    <row r="18" spans="1:29" ht="15.75" customHeight="1" x14ac:dyDescent="0.2">
      <c r="A18" s="64" t="s">
        <v>119</v>
      </c>
      <c r="B18" s="65" t="s">
        <v>124</v>
      </c>
      <c r="C18" s="66" t="s">
        <v>121</v>
      </c>
      <c r="D18" s="67" t="s">
        <v>122</v>
      </c>
      <c r="E18" s="68" t="s">
        <v>126</v>
      </c>
      <c r="F18" s="69"/>
      <c r="G18" s="70" t="s">
        <v>127</v>
      </c>
      <c r="H18" s="71" t="s">
        <v>128</v>
      </c>
      <c r="I18" s="68" t="s">
        <v>125</v>
      </c>
      <c r="J18" s="72">
        <v>2018</v>
      </c>
      <c r="K18" s="73">
        <v>0.75</v>
      </c>
      <c r="L18" s="74">
        <v>55</v>
      </c>
      <c r="M18" s="75"/>
      <c r="N18" s="76"/>
      <c r="O18" s="77"/>
      <c r="P18" s="168" t="s">
        <v>143</v>
      </c>
      <c r="Q18" s="170" t="s">
        <v>144</v>
      </c>
      <c r="R18" s="98" t="s">
        <v>167</v>
      </c>
      <c r="S18" s="79">
        <f t="shared" si="0"/>
        <v>50</v>
      </c>
      <c r="T18" s="80">
        <v>60</v>
      </c>
      <c r="U18" s="81"/>
      <c r="V18" s="82"/>
      <c r="W18" s="83">
        <f t="shared" si="1"/>
        <v>0</v>
      </c>
      <c r="X18" s="84">
        <f t="shared" si="2"/>
        <v>0</v>
      </c>
      <c r="Y18" s="59"/>
      <c r="Z18" s="85"/>
      <c r="AA18" s="86"/>
      <c r="AB18" s="87"/>
      <c r="AC18" s="88"/>
    </row>
    <row r="19" spans="1:29" ht="15.75" customHeight="1" x14ac:dyDescent="0.2">
      <c r="A19" s="64" t="s">
        <v>119</v>
      </c>
      <c r="B19" s="65" t="s">
        <v>124</v>
      </c>
      <c r="C19" s="66" t="s">
        <v>121</v>
      </c>
      <c r="D19" s="67" t="s">
        <v>122</v>
      </c>
      <c r="E19" s="68" t="s">
        <v>126</v>
      </c>
      <c r="F19" s="69"/>
      <c r="G19" s="70" t="s">
        <v>127</v>
      </c>
      <c r="H19" s="71" t="s">
        <v>128</v>
      </c>
      <c r="I19" s="68" t="s">
        <v>125</v>
      </c>
      <c r="J19" s="72">
        <v>2017</v>
      </c>
      <c r="K19" s="73">
        <v>1.5</v>
      </c>
      <c r="L19" s="74">
        <v>24</v>
      </c>
      <c r="M19" s="75" t="s">
        <v>136</v>
      </c>
      <c r="N19" s="76"/>
      <c r="O19" s="77"/>
      <c r="P19" s="168" t="s">
        <v>145</v>
      </c>
      <c r="Q19" s="169" t="s">
        <v>147</v>
      </c>
      <c r="R19" s="78" t="s">
        <v>167</v>
      </c>
      <c r="S19" s="79">
        <f t="shared" si="0"/>
        <v>91.666666666666671</v>
      </c>
      <c r="T19" s="80">
        <v>110</v>
      </c>
      <c r="U19" s="81"/>
      <c r="V19" s="82"/>
      <c r="W19" s="83">
        <f t="shared" si="1"/>
        <v>0</v>
      </c>
      <c r="X19" s="84">
        <f t="shared" si="2"/>
        <v>0</v>
      </c>
      <c r="Y19" s="59"/>
      <c r="Z19" s="85"/>
      <c r="AA19" s="86"/>
      <c r="AB19" s="87"/>
      <c r="AC19" s="88"/>
    </row>
    <row r="20" spans="1:29" ht="15.75" customHeight="1" x14ac:dyDescent="0.2">
      <c r="A20" s="64" t="s">
        <v>119</v>
      </c>
      <c r="B20" s="65" t="s">
        <v>124</v>
      </c>
      <c r="C20" s="66" t="s">
        <v>121</v>
      </c>
      <c r="D20" s="67" t="s">
        <v>122</v>
      </c>
      <c r="E20" s="68" t="s">
        <v>126</v>
      </c>
      <c r="F20" s="69"/>
      <c r="G20" s="70" t="s">
        <v>127</v>
      </c>
      <c r="H20" s="71" t="s">
        <v>129</v>
      </c>
      <c r="I20" s="68" t="s">
        <v>125</v>
      </c>
      <c r="J20" s="72">
        <v>2019</v>
      </c>
      <c r="K20" s="73">
        <v>0.75</v>
      </c>
      <c r="L20" s="74">
        <v>6</v>
      </c>
      <c r="M20" s="75" t="s">
        <v>136</v>
      </c>
      <c r="N20" s="76"/>
      <c r="O20" s="77"/>
      <c r="P20" s="168" t="s">
        <v>146</v>
      </c>
      <c r="Q20" s="169" t="s">
        <v>148</v>
      </c>
      <c r="R20" s="98" t="s">
        <v>167</v>
      </c>
      <c r="S20" s="79">
        <f t="shared" si="0"/>
        <v>41.666666666666671</v>
      </c>
      <c r="T20" s="80">
        <v>50</v>
      </c>
      <c r="U20" s="81"/>
      <c r="V20" s="82"/>
      <c r="W20" s="83">
        <f t="shared" si="1"/>
        <v>0</v>
      </c>
      <c r="X20" s="84">
        <f t="shared" si="2"/>
        <v>0</v>
      </c>
      <c r="Y20" s="59"/>
      <c r="Z20" s="85"/>
      <c r="AA20" s="86"/>
      <c r="AB20" s="87"/>
      <c r="AC20" s="88"/>
    </row>
    <row r="21" spans="1:29" ht="15.75" customHeight="1" x14ac:dyDescent="0.2">
      <c r="A21" s="64" t="s">
        <v>119</v>
      </c>
      <c r="B21" s="65" t="s">
        <v>124</v>
      </c>
      <c r="C21" s="66" t="s">
        <v>121</v>
      </c>
      <c r="D21" s="67" t="s">
        <v>122</v>
      </c>
      <c r="E21" s="68" t="s">
        <v>126</v>
      </c>
      <c r="F21" s="69" t="s">
        <v>130</v>
      </c>
      <c r="G21" s="70" t="s">
        <v>127</v>
      </c>
      <c r="H21" s="71" t="s">
        <v>131</v>
      </c>
      <c r="I21" s="68" t="s">
        <v>125</v>
      </c>
      <c r="J21" s="72">
        <v>2018</v>
      </c>
      <c r="K21" s="73">
        <v>0.75</v>
      </c>
      <c r="L21" s="74">
        <v>97</v>
      </c>
      <c r="M21" s="75"/>
      <c r="N21" s="76"/>
      <c r="O21" s="77"/>
      <c r="P21" s="168" t="s">
        <v>149</v>
      </c>
      <c r="Q21" s="169" t="s">
        <v>150</v>
      </c>
      <c r="R21" s="98" t="s">
        <v>167</v>
      </c>
      <c r="S21" s="79">
        <f t="shared" si="0"/>
        <v>50</v>
      </c>
      <c r="T21" s="80">
        <v>60</v>
      </c>
      <c r="U21" s="81"/>
      <c r="V21" s="82"/>
      <c r="W21" s="83">
        <f t="shared" si="1"/>
        <v>0</v>
      </c>
      <c r="X21" s="84">
        <f t="shared" si="2"/>
        <v>0</v>
      </c>
      <c r="Y21" s="59"/>
      <c r="Z21" s="85"/>
      <c r="AA21" s="86"/>
      <c r="AB21" s="87"/>
      <c r="AC21" s="88"/>
    </row>
    <row r="22" spans="1:29" ht="15.75" customHeight="1" x14ac:dyDescent="0.2">
      <c r="A22" s="64" t="s">
        <v>119</v>
      </c>
      <c r="B22" s="65" t="s">
        <v>124</v>
      </c>
      <c r="C22" s="66" t="s">
        <v>121</v>
      </c>
      <c r="D22" s="67" t="s">
        <v>122</v>
      </c>
      <c r="E22" s="68" t="s">
        <v>126</v>
      </c>
      <c r="F22" s="69" t="s">
        <v>130</v>
      </c>
      <c r="G22" s="70" t="s">
        <v>127</v>
      </c>
      <c r="H22" s="71" t="s">
        <v>131</v>
      </c>
      <c r="I22" s="68" t="s">
        <v>125</v>
      </c>
      <c r="J22" s="72">
        <v>2018</v>
      </c>
      <c r="K22" s="73">
        <v>0.75</v>
      </c>
      <c r="L22" s="74">
        <v>24</v>
      </c>
      <c r="M22" s="75" t="s">
        <v>136</v>
      </c>
      <c r="N22" s="76"/>
      <c r="O22" s="77"/>
      <c r="P22" s="168" t="s">
        <v>151</v>
      </c>
      <c r="Q22" s="169" t="s">
        <v>152</v>
      </c>
      <c r="R22" s="98" t="s">
        <v>167</v>
      </c>
      <c r="S22" s="79">
        <f t="shared" si="0"/>
        <v>50</v>
      </c>
      <c r="T22" s="80">
        <v>60</v>
      </c>
      <c r="U22" s="81"/>
      <c r="V22" s="82"/>
      <c r="W22" s="83">
        <f t="shared" si="1"/>
        <v>0</v>
      </c>
      <c r="X22" s="84">
        <f t="shared" si="2"/>
        <v>0</v>
      </c>
      <c r="Y22" s="59"/>
      <c r="Z22" s="85"/>
      <c r="AA22" s="86"/>
      <c r="AB22" s="87"/>
      <c r="AC22" s="88"/>
    </row>
    <row r="23" spans="1:29" ht="15.75" customHeight="1" x14ac:dyDescent="0.2">
      <c r="A23" s="64" t="s">
        <v>119</v>
      </c>
      <c r="B23" s="65" t="s">
        <v>124</v>
      </c>
      <c r="C23" s="66" t="s">
        <v>121</v>
      </c>
      <c r="D23" s="67" t="s">
        <v>122</v>
      </c>
      <c r="E23" s="68" t="s">
        <v>126</v>
      </c>
      <c r="F23" s="69"/>
      <c r="G23" s="70" t="s">
        <v>127</v>
      </c>
      <c r="H23" s="71" t="s">
        <v>131</v>
      </c>
      <c r="I23" s="68" t="s">
        <v>125</v>
      </c>
      <c r="J23" s="72">
        <v>2016</v>
      </c>
      <c r="K23" s="73">
        <v>0.75</v>
      </c>
      <c r="L23" s="74">
        <v>37</v>
      </c>
      <c r="M23" s="75" t="s">
        <v>136</v>
      </c>
      <c r="N23" s="76"/>
      <c r="O23" s="77"/>
      <c r="P23" s="168" t="s">
        <v>137</v>
      </c>
      <c r="Q23" s="169" t="s">
        <v>153</v>
      </c>
      <c r="R23" s="98" t="s">
        <v>167</v>
      </c>
      <c r="S23" s="79">
        <f t="shared" si="0"/>
        <v>54.166666666666671</v>
      </c>
      <c r="T23" s="80">
        <v>65</v>
      </c>
      <c r="U23" s="81"/>
      <c r="V23" s="82"/>
      <c r="W23" s="83">
        <f t="shared" si="1"/>
        <v>0</v>
      </c>
      <c r="X23" s="84">
        <f t="shared" si="2"/>
        <v>0</v>
      </c>
      <c r="Y23" s="59"/>
      <c r="Z23" s="85"/>
      <c r="AA23" s="86"/>
      <c r="AB23" s="87"/>
      <c r="AC23" s="88"/>
    </row>
    <row r="24" spans="1:29" ht="15.75" customHeight="1" x14ac:dyDescent="0.2">
      <c r="A24" s="64" t="s">
        <v>119</v>
      </c>
      <c r="B24" s="65" t="s">
        <v>124</v>
      </c>
      <c r="C24" s="66" t="s">
        <v>121</v>
      </c>
      <c r="D24" s="67" t="s">
        <v>122</v>
      </c>
      <c r="E24" s="68" t="s">
        <v>126</v>
      </c>
      <c r="F24" s="69"/>
      <c r="G24" s="70" t="s">
        <v>127</v>
      </c>
      <c r="H24" s="71" t="s">
        <v>131</v>
      </c>
      <c r="I24" s="68" t="s">
        <v>125</v>
      </c>
      <c r="J24" s="72">
        <v>2019</v>
      </c>
      <c r="K24" s="73">
        <v>0.75</v>
      </c>
      <c r="L24" s="74">
        <v>6</v>
      </c>
      <c r="M24" s="75" t="s">
        <v>136</v>
      </c>
      <c r="N24" s="76"/>
      <c r="O24" s="77"/>
      <c r="P24" s="168" t="s">
        <v>146</v>
      </c>
      <c r="Q24" s="169" t="s">
        <v>154</v>
      </c>
      <c r="R24" s="98" t="s">
        <v>167</v>
      </c>
      <c r="S24" s="79">
        <f t="shared" si="0"/>
        <v>50</v>
      </c>
      <c r="T24" s="80">
        <v>60</v>
      </c>
      <c r="U24" s="81"/>
      <c r="V24" s="82"/>
      <c r="W24" s="83">
        <f t="shared" si="1"/>
        <v>0</v>
      </c>
      <c r="X24" s="84">
        <f t="shared" si="2"/>
        <v>0</v>
      </c>
      <c r="Y24" s="59"/>
      <c r="Z24" s="85"/>
      <c r="AA24" s="86"/>
      <c r="AB24" s="87"/>
      <c r="AC24" s="88"/>
    </row>
    <row r="25" spans="1:29" ht="15.75" customHeight="1" x14ac:dyDescent="0.2">
      <c r="A25" s="64" t="s">
        <v>119</v>
      </c>
      <c r="B25" s="65" t="s">
        <v>124</v>
      </c>
      <c r="C25" s="66" t="s">
        <v>121</v>
      </c>
      <c r="D25" s="67" t="s">
        <v>122</v>
      </c>
      <c r="E25" s="68" t="s">
        <v>126</v>
      </c>
      <c r="F25" s="69"/>
      <c r="G25" s="70" t="s">
        <v>127</v>
      </c>
      <c r="H25" s="71" t="s">
        <v>131</v>
      </c>
      <c r="I25" s="68" t="s">
        <v>125</v>
      </c>
      <c r="J25" s="72">
        <v>2020</v>
      </c>
      <c r="K25" s="73">
        <v>0.75</v>
      </c>
      <c r="L25" s="74">
        <v>6</v>
      </c>
      <c r="M25" s="75" t="s">
        <v>136</v>
      </c>
      <c r="N25" s="76"/>
      <c r="O25" s="77"/>
      <c r="P25" s="168" t="s">
        <v>141</v>
      </c>
      <c r="Q25" s="169" t="s">
        <v>155</v>
      </c>
      <c r="R25" s="98" t="s">
        <v>167</v>
      </c>
      <c r="S25" s="79">
        <f t="shared" si="0"/>
        <v>50</v>
      </c>
      <c r="T25" s="80">
        <v>60</v>
      </c>
      <c r="U25" s="81"/>
      <c r="V25" s="82"/>
      <c r="W25" s="83">
        <f t="shared" si="1"/>
        <v>0</v>
      </c>
      <c r="X25" s="84">
        <f t="shared" si="2"/>
        <v>0</v>
      </c>
      <c r="Y25" s="59"/>
      <c r="Z25" s="85"/>
      <c r="AA25" s="86"/>
      <c r="AB25" s="87"/>
      <c r="AC25" s="88"/>
    </row>
    <row r="26" spans="1:29" ht="15.75" customHeight="1" x14ac:dyDescent="0.2">
      <c r="A26" s="64" t="s">
        <v>119</v>
      </c>
      <c r="B26" s="65" t="s">
        <v>124</v>
      </c>
      <c r="C26" s="66" t="s">
        <v>121</v>
      </c>
      <c r="D26" s="67" t="s">
        <v>122</v>
      </c>
      <c r="E26" s="68" t="s">
        <v>126</v>
      </c>
      <c r="F26" s="69"/>
      <c r="G26" s="70" t="s">
        <v>127</v>
      </c>
      <c r="H26" s="71" t="s">
        <v>131</v>
      </c>
      <c r="I26" s="68" t="s">
        <v>125</v>
      </c>
      <c r="J26" s="72">
        <v>2017</v>
      </c>
      <c r="K26" s="73">
        <v>1.5</v>
      </c>
      <c r="L26" s="74">
        <v>15</v>
      </c>
      <c r="M26" s="75" t="s">
        <v>136</v>
      </c>
      <c r="N26" s="76"/>
      <c r="O26" s="77"/>
      <c r="P26" s="168" t="s">
        <v>145</v>
      </c>
      <c r="Q26" s="169" t="s">
        <v>156</v>
      </c>
      <c r="R26" s="78" t="s">
        <v>167</v>
      </c>
      <c r="S26" s="79">
        <f t="shared" si="0"/>
        <v>100</v>
      </c>
      <c r="T26" s="80">
        <v>120</v>
      </c>
      <c r="U26" s="81"/>
      <c r="V26" s="82"/>
      <c r="W26" s="83">
        <f t="shared" si="1"/>
        <v>0</v>
      </c>
      <c r="X26" s="84">
        <f t="shared" si="2"/>
        <v>0</v>
      </c>
      <c r="Y26" s="59"/>
      <c r="Z26" s="85"/>
      <c r="AA26" s="86"/>
      <c r="AB26" s="87"/>
      <c r="AC26" s="88"/>
    </row>
    <row r="27" spans="1:29" ht="15.75" customHeight="1" x14ac:dyDescent="0.2">
      <c r="A27" s="64" t="s">
        <v>119</v>
      </c>
      <c r="B27" s="65" t="s">
        <v>124</v>
      </c>
      <c r="C27" s="66" t="s">
        <v>121</v>
      </c>
      <c r="D27" s="67" t="s">
        <v>122</v>
      </c>
      <c r="E27" s="68" t="s">
        <v>126</v>
      </c>
      <c r="F27" s="69"/>
      <c r="G27" s="70" t="s">
        <v>127</v>
      </c>
      <c r="H27" s="71" t="s">
        <v>131</v>
      </c>
      <c r="I27" s="68" t="s">
        <v>125</v>
      </c>
      <c r="J27" s="72">
        <v>2018</v>
      </c>
      <c r="K27" s="73">
        <v>1.5</v>
      </c>
      <c r="L27" s="74">
        <v>30</v>
      </c>
      <c r="M27" s="75"/>
      <c r="N27" s="76"/>
      <c r="O27" s="77"/>
      <c r="P27" s="168" t="s">
        <v>157</v>
      </c>
      <c r="Q27" s="169" t="s">
        <v>158</v>
      </c>
      <c r="R27" s="78" t="s">
        <v>167</v>
      </c>
      <c r="S27" s="79">
        <f t="shared" si="0"/>
        <v>108.33333333333334</v>
      </c>
      <c r="T27" s="80">
        <v>130</v>
      </c>
      <c r="U27" s="81"/>
      <c r="V27" s="82"/>
      <c r="W27" s="83">
        <f t="shared" si="1"/>
        <v>0</v>
      </c>
      <c r="X27" s="84">
        <f t="shared" si="2"/>
        <v>0</v>
      </c>
      <c r="Y27" s="59"/>
      <c r="Z27" s="85"/>
      <c r="AA27" s="86"/>
      <c r="AB27" s="87"/>
      <c r="AC27" s="88"/>
    </row>
    <row r="28" spans="1:29" ht="15.75" customHeight="1" x14ac:dyDescent="0.2">
      <c r="A28" s="64" t="s">
        <v>119</v>
      </c>
      <c r="B28" s="65" t="s">
        <v>120</v>
      </c>
      <c r="C28" s="66" t="s">
        <v>121</v>
      </c>
      <c r="D28" s="67" t="s">
        <v>122</v>
      </c>
      <c r="E28" s="68" t="s">
        <v>126</v>
      </c>
      <c r="F28" s="69"/>
      <c r="G28" s="70" t="s">
        <v>127</v>
      </c>
      <c r="H28" s="71" t="s">
        <v>132</v>
      </c>
      <c r="I28" s="68" t="s">
        <v>123</v>
      </c>
      <c r="J28" s="72">
        <v>2013</v>
      </c>
      <c r="K28" s="73">
        <v>0.75</v>
      </c>
      <c r="L28" s="74">
        <v>3</v>
      </c>
      <c r="M28" s="75" t="s">
        <v>136</v>
      </c>
      <c r="N28" s="76"/>
      <c r="O28" s="77"/>
      <c r="P28" s="168" t="s">
        <v>159</v>
      </c>
      <c r="Q28" s="169" t="s">
        <v>160</v>
      </c>
      <c r="R28" s="78" t="s">
        <v>167</v>
      </c>
      <c r="S28" s="79">
        <f t="shared" si="0"/>
        <v>55.833333333333336</v>
      </c>
      <c r="T28" s="80">
        <v>67</v>
      </c>
      <c r="U28" s="81"/>
      <c r="V28" s="82"/>
      <c r="W28" s="83">
        <f t="shared" si="1"/>
        <v>0</v>
      </c>
      <c r="X28" s="84">
        <f t="shared" si="2"/>
        <v>0</v>
      </c>
      <c r="Y28" s="59"/>
      <c r="Z28" s="85"/>
      <c r="AA28" s="86"/>
      <c r="AB28" s="87"/>
      <c r="AC28" s="88"/>
    </row>
    <row r="29" spans="1:29" ht="15.75" customHeight="1" x14ac:dyDescent="0.2">
      <c r="A29" s="64" t="s">
        <v>119</v>
      </c>
      <c r="B29" s="65" t="s">
        <v>120</v>
      </c>
      <c r="C29" s="66" t="s">
        <v>121</v>
      </c>
      <c r="D29" s="67" t="s">
        <v>122</v>
      </c>
      <c r="E29" s="68" t="s">
        <v>126</v>
      </c>
      <c r="F29" s="69"/>
      <c r="G29" s="70" t="s">
        <v>127</v>
      </c>
      <c r="H29" s="71" t="s">
        <v>133</v>
      </c>
      <c r="I29" s="68" t="s">
        <v>123</v>
      </c>
      <c r="J29" s="72">
        <v>2009</v>
      </c>
      <c r="K29" s="73">
        <v>1.5</v>
      </c>
      <c r="L29" s="74">
        <v>1</v>
      </c>
      <c r="M29" s="75">
        <v>-0.5</v>
      </c>
      <c r="N29" s="76"/>
      <c r="O29" s="77"/>
      <c r="P29" s="168" t="s">
        <v>161</v>
      </c>
      <c r="Q29" s="169" t="s">
        <v>162</v>
      </c>
      <c r="R29" s="78" t="s">
        <v>166</v>
      </c>
      <c r="S29" s="79">
        <f t="shared" si="0"/>
        <v>70</v>
      </c>
      <c r="T29" s="80">
        <v>70</v>
      </c>
      <c r="U29" s="81"/>
      <c r="V29" s="82"/>
      <c r="W29" s="83">
        <f t="shared" si="1"/>
        <v>0</v>
      </c>
      <c r="X29" s="84">
        <f t="shared" si="2"/>
        <v>0</v>
      </c>
      <c r="Y29" s="59"/>
      <c r="Z29" s="85"/>
      <c r="AA29" s="86"/>
      <c r="AB29" s="87"/>
      <c r="AC29" s="88"/>
    </row>
    <row r="30" spans="1:29" ht="15.75" customHeight="1" x14ac:dyDescent="0.2">
      <c r="A30" s="64" t="s">
        <v>119</v>
      </c>
      <c r="B30" s="65" t="s">
        <v>124</v>
      </c>
      <c r="C30" s="66" t="s">
        <v>121</v>
      </c>
      <c r="D30" s="67" t="s">
        <v>122</v>
      </c>
      <c r="E30" s="68" t="s">
        <v>126</v>
      </c>
      <c r="F30" s="69"/>
      <c r="G30" s="70" t="s">
        <v>127</v>
      </c>
      <c r="H30" s="71" t="s">
        <v>134</v>
      </c>
      <c r="I30" s="68" t="s">
        <v>135</v>
      </c>
      <c r="J30" s="72">
        <v>2018</v>
      </c>
      <c r="K30" s="73">
        <v>0.75</v>
      </c>
      <c r="L30" s="74">
        <v>1</v>
      </c>
      <c r="M30" s="75" t="s">
        <v>136</v>
      </c>
      <c r="N30" s="76"/>
      <c r="O30" s="77"/>
      <c r="P30" s="168" t="s">
        <v>163</v>
      </c>
      <c r="Q30" s="169" t="s">
        <v>164</v>
      </c>
      <c r="R30" s="78" t="s">
        <v>166</v>
      </c>
      <c r="S30" s="79">
        <f t="shared" si="0"/>
        <v>52</v>
      </c>
      <c r="T30" s="80">
        <v>52</v>
      </c>
      <c r="U30" s="81"/>
      <c r="V30" s="82"/>
      <c r="W30" s="83">
        <f t="shared" si="1"/>
        <v>0</v>
      </c>
      <c r="X30" s="84">
        <f t="shared" si="2"/>
        <v>0</v>
      </c>
      <c r="Y30" s="59"/>
      <c r="Z30" s="85"/>
      <c r="AA30" s="86"/>
      <c r="AB30" s="87"/>
      <c r="AC30" s="88"/>
    </row>
    <row r="31" spans="1:29" ht="15.75" customHeight="1" x14ac:dyDescent="0.2">
      <c r="A31" s="64" t="s">
        <v>119</v>
      </c>
      <c r="B31" s="65" t="s">
        <v>124</v>
      </c>
      <c r="C31" s="66" t="s">
        <v>121</v>
      </c>
      <c r="D31" s="67" t="s">
        <v>122</v>
      </c>
      <c r="E31" s="68" t="s">
        <v>126</v>
      </c>
      <c r="F31" s="69"/>
      <c r="G31" s="70" t="s">
        <v>127</v>
      </c>
      <c r="H31" s="71" t="s">
        <v>134</v>
      </c>
      <c r="I31" s="68" t="s">
        <v>135</v>
      </c>
      <c r="J31" s="72">
        <v>2019</v>
      </c>
      <c r="K31" s="73">
        <v>0.75</v>
      </c>
      <c r="L31" s="74">
        <v>6</v>
      </c>
      <c r="M31" s="75" t="s">
        <v>136</v>
      </c>
      <c r="N31" s="76"/>
      <c r="O31" s="77"/>
      <c r="P31" s="168" t="s">
        <v>146</v>
      </c>
      <c r="Q31" s="169" t="s">
        <v>165</v>
      </c>
      <c r="R31" s="78" t="s">
        <v>167</v>
      </c>
      <c r="S31" s="79">
        <f t="shared" si="0"/>
        <v>37.5</v>
      </c>
      <c r="T31" s="80">
        <v>45</v>
      </c>
      <c r="U31" s="81"/>
      <c r="V31" s="82"/>
      <c r="W31" s="83">
        <f t="shared" si="1"/>
        <v>0</v>
      </c>
      <c r="X31" s="84">
        <f t="shared" si="2"/>
        <v>0</v>
      </c>
      <c r="Y31" s="59"/>
      <c r="Z31" s="85"/>
      <c r="AA31" s="86"/>
      <c r="AB31" s="87"/>
      <c r="AC31" s="88"/>
    </row>
  </sheetData>
  <autoFilter ref="A14:X31" xr:uid="{00000000-0009-0000-0000-000000000000}"/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R15:R1048576">
    <cfRule type="containsText" dxfId="2" priority="3" operator="containsText" text="U">
      <formula>NOT(ISERROR(SEARCH("U",R15)))</formula>
    </cfRule>
    <cfRule type="cellIs" dxfId="1" priority="4" operator="equal">
      <formula>"D"</formula>
    </cfRule>
  </conditionalFormatting>
  <conditionalFormatting sqref="Q15:Q31">
    <cfRule type="duplicateValues" dxfId="0" priority="10"/>
  </conditionalFormatting>
  <dataValidations count="6">
    <dataValidation type="whole" allowBlank="1" showInputMessage="1" showErrorMessage="1" sqref="Z1:AA12 Z15:AA31" xr:uid="{00000000-0002-0000-0000-000000000000}">
      <formula1>-500</formula1>
      <formula2>500</formula2>
    </dataValidation>
    <dataValidation type="list" allowBlank="1" showInputMessage="1" showErrorMessage="1" sqref="AB1:AB12 AB15:AB31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31" xr:uid="{00000000-0002-0000-0000-000002000000}">
      <formula1>0</formula1>
      <formula2>1000</formula2>
    </dataValidation>
    <dataValidation type="list" allowBlank="1" showInputMessage="1" showErrorMessage="1" sqref="A15:A31" xr:uid="{00000000-0002-0000-0000-000003000000}">
      <formula1>"Wein,Schaumwein,Fortfied,Spirituose"</formula1>
      <formula2>0</formula2>
    </dataValidation>
    <dataValidation type="list" allowBlank="1" showInputMessage="1" showErrorMessage="1" sqref="B15:B31" xr:uid="{00000000-0002-0000-0000-000004000000}">
      <formula1>"weiÃ,rot,rosÃ©,n.a."</formula1>
      <formula2>0</formula2>
    </dataValidation>
    <dataValidation type="list" allowBlank="1" showInputMessage="1" showErrorMessage="1" sqref="C15:C31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3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3" customWidth="1"/>
    <col min="2" max="2" width="19.33203125" style="113" customWidth="1"/>
    <col min="3" max="3" width="12.83203125" style="113" bestFit="1" customWidth="1"/>
    <col min="4" max="4" width="11.5" style="113" customWidth="1"/>
    <col min="5" max="5" width="23.5" style="113" customWidth="1"/>
    <col min="6" max="6" width="31.6640625" style="113" bestFit="1" customWidth="1"/>
    <col min="7" max="9" width="10.83203125" style="113"/>
    <col min="10" max="10" width="17.1640625" style="113" customWidth="1"/>
    <col min="11" max="11" width="8" style="113" customWidth="1"/>
    <col min="12" max="12" width="8.1640625" style="113" customWidth="1"/>
    <col min="13" max="13" width="7.83203125" style="113" customWidth="1"/>
    <col min="14" max="16384" width="10.83203125" style="113"/>
  </cols>
  <sheetData>
    <row r="1" spans="1:15" ht="17" thickBot="1" x14ac:dyDescent="0.25"/>
    <row r="2" spans="1:15" s="114" customFormat="1" ht="29" customHeight="1" x14ac:dyDescent="0.2">
      <c r="D2" s="202" t="s">
        <v>49</v>
      </c>
      <c r="E2" s="203"/>
      <c r="F2" s="115" t="s">
        <v>1</v>
      </c>
      <c r="G2" s="204"/>
      <c r="H2" s="205"/>
      <c r="I2" s="206"/>
      <c r="J2" s="116"/>
      <c r="K2" s="207" t="s">
        <v>2</v>
      </c>
      <c r="L2" s="208"/>
      <c r="M2" s="208"/>
      <c r="N2" s="208"/>
      <c r="O2" s="209"/>
    </row>
    <row r="3" spans="1:15" s="114" customFormat="1" ht="31" customHeight="1" thickBot="1" x14ac:dyDescent="0.25">
      <c r="D3" s="210" t="s">
        <v>50</v>
      </c>
      <c r="E3" s="211"/>
      <c r="F3" s="117" t="s">
        <v>3</v>
      </c>
      <c r="G3" s="212"/>
      <c r="H3" s="213"/>
      <c r="I3" s="214"/>
      <c r="J3" s="116"/>
      <c r="K3" s="118" t="s">
        <v>51</v>
      </c>
      <c r="L3" s="119" t="s">
        <v>52</v>
      </c>
      <c r="M3" s="120" t="s">
        <v>63</v>
      </c>
      <c r="N3" s="121" t="s">
        <v>5</v>
      </c>
      <c r="O3" s="122" t="s">
        <v>6</v>
      </c>
    </row>
    <row r="4" spans="1:15" s="114" customFormat="1" ht="28" customHeight="1" x14ac:dyDescent="0.2">
      <c r="A4" s="228" t="s">
        <v>53</v>
      </c>
      <c r="B4" s="228"/>
      <c r="C4" s="228"/>
      <c r="D4" s="229" t="s">
        <v>54</v>
      </c>
      <c r="E4" s="211"/>
      <c r="F4" s="123" t="s">
        <v>7</v>
      </c>
      <c r="G4" s="212"/>
      <c r="H4" s="213"/>
      <c r="I4" s="214"/>
      <c r="J4" s="116"/>
      <c r="K4" s="230">
        <f>SUM(K9:K3493)</f>
        <v>0</v>
      </c>
      <c r="L4" s="232">
        <f>SUM(L9:L3493)</f>
        <v>0</v>
      </c>
      <c r="M4" s="218">
        <f>SUM(M9:M3493)</f>
        <v>0</v>
      </c>
      <c r="N4" s="220">
        <f>SUM(N9:N3493)</f>
        <v>0</v>
      </c>
      <c r="O4" s="222">
        <f>SUM(O9:O3493)</f>
        <v>0</v>
      </c>
    </row>
    <row r="5" spans="1:15" s="114" customFormat="1" ht="32" customHeight="1" thickBot="1" x14ac:dyDescent="0.25">
      <c r="A5" s="224" t="s">
        <v>117</v>
      </c>
      <c r="B5" s="224"/>
      <c r="D5" s="210" t="s">
        <v>55</v>
      </c>
      <c r="E5" s="211"/>
      <c r="F5" s="124" t="s">
        <v>8</v>
      </c>
      <c r="G5" s="225"/>
      <c r="H5" s="226"/>
      <c r="I5" s="227"/>
      <c r="J5" s="116"/>
      <c r="K5" s="231"/>
      <c r="L5" s="233"/>
      <c r="M5" s="219"/>
      <c r="N5" s="221"/>
      <c r="O5" s="223"/>
    </row>
    <row r="6" spans="1:15" s="114" customFormat="1" ht="14" customHeight="1" thickBot="1" x14ac:dyDescent="0.25">
      <c r="D6" s="125"/>
      <c r="E6" s="125"/>
      <c r="F6" s="126"/>
      <c r="G6" s="127"/>
      <c r="H6" s="128"/>
      <c r="I6" s="128"/>
      <c r="J6" s="116"/>
      <c r="K6" s="129"/>
      <c r="L6" s="129"/>
      <c r="M6" s="129"/>
      <c r="N6" s="129"/>
      <c r="O6" s="129"/>
    </row>
    <row r="7" spans="1:15" s="130" customFormat="1" ht="26.25" customHeight="1" x14ac:dyDescent="0.2">
      <c r="A7" s="234" t="s">
        <v>56</v>
      </c>
      <c r="B7" s="235"/>
      <c r="C7" s="235"/>
      <c r="D7" s="236"/>
      <c r="E7" s="237" t="s">
        <v>57</v>
      </c>
      <c r="F7" s="239" t="s">
        <v>58</v>
      </c>
      <c r="G7" s="239" t="s">
        <v>59</v>
      </c>
      <c r="H7" s="241"/>
      <c r="I7" s="242"/>
      <c r="J7" s="243" t="s">
        <v>19</v>
      </c>
      <c r="K7" s="215" t="s">
        <v>25</v>
      </c>
      <c r="L7" s="216"/>
      <c r="M7" s="216"/>
      <c r="N7" s="216"/>
      <c r="O7" s="217"/>
    </row>
    <row r="8" spans="1:15" s="114" customFormat="1" ht="41" customHeight="1" thickBot="1" x14ac:dyDescent="0.25">
      <c r="A8" s="131" t="s">
        <v>28</v>
      </c>
      <c r="B8" s="132" t="s">
        <v>60</v>
      </c>
      <c r="C8" s="133" t="s">
        <v>61</v>
      </c>
      <c r="D8" s="134" t="s">
        <v>62</v>
      </c>
      <c r="E8" s="238"/>
      <c r="F8" s="240"/>
      <c r="G8" s="135" t="s">
        <v>51</v>
      </c>
      <c r="H8" s="136" t="s">
        <v>52</v>
      </c>
      <c r="I8" s="137" t="s">
        <v>63</v>
      </c>
      <c r="J8" s="244"/>
      <c r="K8" s="138" t="s">
        <v>64</v>
      </c>
      <c r="L8" s="139" t="s">
        <v>65</v>
      </c>
      <c r="M8" s="139" t="s">
        <v>66</v>
      </c>
      <c r="N8" s="140" t="s">
        <v>5</v>
      </c>
      <c r="O8" s="141" t="s">
        <v>6</v>
      </c>
    </row>
    <row r="9" spans="1:15" s="114" customFormat="1" ht="171" customHeight="1" x14ac:dyDescent="0.2">
      <c r="A9" s="142" t="s">
        <v>67</v>
      </c>
      <c r="B9" s="143" t="s">
        <v>68</v>
      </c>
      <c r="C9" s="144" t="s">
        <v>69</v>
      </c>
      <c r="D9" s="145" t="s">
        <v>70</v>
      </c>
      <c r="E9" s="146"/>
      <c r="F9" s="147" t="s">
        <v>102</v>
      </c>
      <c r="G9" s="148">
        <v>51.1</v>
      </c>
      <c r="H9" s="149">
        <v>101</v>
      </c>
      <c r="I9" s="150">
        <v>299.39999999999998</v>
      </c>
      <c r="J9" s="151"/>
      <c r="K9" s="152"/>
      <c r="L9" s="153"/>
      <c r="M9" s="153"/>
      <c r="N9" s="154">
        <f t="shared" ref="N9:N19" si="0">O9/1.2</f>
        <v>0</v>
      </c>
      <c r="O9" s="155">
        <f>K9*G9+L9*H9+M9*I9</f>
        <v>0</v>
      </c>
    </row>
    <row r="10" spans="1:15" s="114" customFormat="1" ht="171" customHeight="1" x14ac:dyDescent="0.2">
      <c r="A10" s="142" t="s">
        <v>67</v>
      </c>
      <c r="B10" s="143" t="s">
        <v>43</v>
      </c>
      <c r="C10" s="144" t="s">
        <v>71</v>
      </c>
      <c r="D10" s="145" t="s">
        <v>72</v>
      </c>
      <c r="E10" s="146"/>
      <c r="F10" s="147" t="s">
        <v>103</v>
      </c>
      <c r="G10" s="148">
        <v>48.1</v>
      </c>
      <c r="H10" s="149">
        <v>95</v>
      </c>
      <c r="I10" s="150">
        <v>281.39999999999998</v>
      </c>
      <c r="J10" s="151"/>
      <c r="K10" s="152"/>
      <c r="L10" s="153"/>
      <c r="M10" s="153"/>
      <c r="N10" s="154">
        <f t="shared" si="0"/>
        <v>0</v>
      </c>
      <c r="O10" s="155">
        <f t="shared" ref="O10:O12" si="1">K10*G10+L10*H10+M10*I10</f>
        <v>0</v>
      </c>
    </row>
    <row r="11" spans="1:15" s="114" customFormat="1" ht="183" customHeight="1" x14ac:dyDescent="0.2">
      <c r="A11" s="142" t="s">
        <v>67</v>
      </c>
      <c r="B11" s="143" t="s">
        <v>73</v>
      </c>
      <c r="C11" s="144" t="s">
        <v>74</v>
      </c>
      <c r="D11" s="145" t="s">
        <v>75</v>
      </c>
      <c r="E11" s="146"/>
      <c r="F11" s="147" t="s">
        <v>104</v>
      </c>
      <c r="G11" s="148">
        <v>47.1</v>
      </c>
      <c r="H11" s="149">
        <v>93</v>
      </c>
      <c r="I11" s="150">
        <v>275.39999999999998</v>
      </c>
      <c r="J11" s="151"/>
      <c r="K11" s="152"/>
      <c r="L11" s="153"/>
      <c r="M11" s="153"/>
      <c r="N11" s="154">
        <f t="shared" si="0"/>
        <v>0</v>
      </c>
      <c r="O11" s="155">
        <f t="shared" si="1"/>
        <v>0</v>
      </c>
    </row>
    <row r="12" spans="1:15" s="114" customFormat="1" ht="187" customHeight="1" x14ac:dyDescent="0.2">
      <c r="A12" s="142" t="s">
        <v>67</v>
      </c>
      <c r="B12" s="143" t="s">
        <v>76</v>
      </c>
      <c r="C12" s="144" t="s">
        <v>69</v>
      </c>
      <c r="D12" s="145" t="s">
        <v>77</v>
      </c>
      <c r="E12" s="146"/>
      <c r="F12" s="147" t="s">
        <v>105</v>
      </c>
      <c r="G12" s="148">
        <v>46.1</v>
      </c>
      <c r="H12" s="149">
        <v>91</v>
      </c>
      <c r="I12" s="150">
        <v>269.39999999999998</v>
      </c>
      <c r="J12" s="151"/>
      <c r="K12" s="152"/>
      <c r="L12" s="153"/>
      <c r="M12" s="153"/>
      <c r="N12" s="154">
        <f t="shared" si="0"/>
        <v>0</v>
      </c>
      <c r="O12" s="155">
        <f t="shared" si="1"/>
        <v>0</v>
      </c>
    </row>
    <row r="13" spans="1:15" s="114" customFormat="1" ht="171" customHeight="1" x14ac:dyDescent="0.2">
      <c r="A13" s="142" t="s">
        <v>78</v>
      </c>
      <c r="B13" s="143" t="s">
        <v>79</v>
      </c>
      <c r="C13" s="144" t="s">
        <v>80</v>
      </c>
      <c r="D13" s="145" t="s">
        <v>81</v>
      </c>
      <c r="E13" s="146"/>
      <c r="F13" s="147" t="s">
        <v>106</v>
      </c>
      <c r="G13" s="148">
        <v>98.9</v>
      </c>
      <c r="H13" s="149" t="s">
        <v>45</v>
      </c>
      <c r="I13" s="150" t="s">
        <v>45</v>
      </c>
      <c r="J13" s="151"/>
      <c r="K13" s="152"/>
      <c r="L13" s="153" t="s">
        <v>45</v>
      </c>
      <c r="M13" s="153" t="s">
        <v>45</v>
      </c>
      <c r="N13" s="154">
        <f t="shared" si="0"/>
        <v>0</v>
      </c>
      <c r="O13" s="155">
        <f t="shared" ref="O13:O19" si="2">K13*G13</f>
        <v>0</v>
      </c>
    </row>
    <row r="14" spans="1:15" s="114" customFormat="1" ht="171" customHeight="1" x14ac:dyDescent="0.2">
      <c r="A14" s="142" t="s">
        <v>78</v>
      </c>
      <c r="B14" s="143" t="s">
        <v>44</v>
      </c>
      <c r="C14" s="144" t="s">
        <v>82</v>
      </c>
      <c r="D14" s="145" t="s">
        <v>83</v>
      </c>
      <c r="E14" s="146"/>
      <c r="F14" s="147" t="s">
        <v>107</v>
      </c>
      <c r="G14" s="148">
        <v>114.9</v>
      </c>
      <c r="H14" s="149" t="s">
        <v>45</v>
      </c>
      <c r="I14" s="150" t="s">
        <v>45</v>
      </c>
      <c r="J14" s="151"/>
      <c r="K14" s="152"/>
      <c r="L14" s="153" t="s">
        <v>45</v>
      </c>
      <c r="M14" s="153" t="s">
        <v>45</v>
      </c>
      <c r="N14" s="154">
        <f t="shared" si="0"/>
        <v>0</v>
      </c>
      <c r="O14" s="155">
        <f t="shared" si="2"/>
        <v>0</v>
      </c>
    </row>
    <row r="15" spans="1:15" s="114" customFormat="1" ht="171" customHeight="1" x14ac:dyDescent="0.2">
      <c r="A15" s="142" t="s">
        <v>78</v>
      </c>
      <c r="B15" s="143" t="s">
        <v>84</v>
      </c>
      <c r="C15" s="144" t="s">
        <v>85</v>
      </c>
      <c r="D15" s="145" t="s">
        <v>86</v>
      </c>
      <c r="E15" s="146"/>
      <c r="F15" s="147" t="s">
        <v>108</v>
      </c>
      <c r="G15" s="148">
        <v>45.9</v>
      </c>
      <c r="H15" s="149" t="s">
        <v>45</v>
      </c>
      <c r="I15" s="150" t="s">
        <v>45</v>
      </c>
      <c r="J15" s="151"/>
      <c r="K15" s="152"/>
      <c r="L15" s="153" t="s">
        <v>45</v>
      </c>
      <c r="M15" s="153" t="s">
        <v>45</v>
      </c>
      <c r="N15" s="154">
        <f t="shared" si="0"/>
        <v>0</v>
      </c>
      <c r="O15" s="155">
        <f t="shared" si="2"/>
        <v>0</v>
      </c>
    </row>
    <row r="16" spans="1:15" s="114" customFormat="1" ht="171" customHeight="1" x14ac:dyDescent="0.2">
      <c r="A16" s="142" t="s">
        <v>78</v>
      </c>
      <c r="B16" s="143" t="s">
        <v>87</v>
      </c>
      <c r="C16" s="144" t="s">
        <v>88</v>
      </c>
      <c r="D16" s="145" t="s">
        <v>89</v>
      </c>
      <c r="E16" s="146"/>
      <c r="F16" s="147" t="s">
        <v>109</v>
      </c>
      <c r="G16" s="148">
        <v>63.9</v>
      </c>
      <c r="H16" s="149" t="s">
        <v>45</v>
      </c>
      <c r="I16" s="150" t="s">
        <v>45</v>
      </c>
      <c r="J16" s="151"/>
      <c r="K16" s="152"/>
      <c r="L16" s="153" t="s">
        <v>45</v>
      </c>
      <c r="M16" s="153" t="s">
        <v>45</v>
      </c>
      <c r="N16" s="154">
        <f t="shared" si="0"/>
        <v>0</v>
      </c>
      <c r="O16" s="155">
        <f t="shared" si="2"/>
        <v>0</v>
      </c>
    </row>
    <row r="17" spans="1:15" s="114" customFormat="1" ht="189" customHeight="1" x14ac:dyDescent="0.2">
      <c r="A17" s="142" t="s">
        <v>78</v>
      </c>
      <c r="B17" s="143" t="s">
        <v>90</v>
      </c>
      <c r="C17" s="144" t="s">
        <v>91</v>
      </c>
      <c r="D17" s="145" t="s">
        <v>92</v>
      </c>
      <c r="E17" s="146"/>
      <c r="F17" s="147" t="s">
        <v>110</v>
      </c>
      <c r="G17" s="148">
        <v>79.900000000000006</v>
      </c>
      <c r="H17" s="149" t="s">
        <v>45</v>
      </c>
      <c r="I17" s="150" t="s">
        <v>45</v>
      </c>
      <c r="J17" s="151"/>
      <c r="K17" s="152"/>
      <c r="L17" s="153" t="s">
        <v>45</v>
      </c>
      <c r="M17" s="153" t="s">
        <v>45</v>
      </c>
      <c r="N17" s="154">
        <f t="shared" si="0"/>
        <v>0</v>
      </c>
      <c r="O17" s="155">
        <f t="shared" si="2"/>
        <v>0</v>
      </c>
    </row>
    <row r="18" spans="1:15" s="114" customFormat="1" ht="171" customHeight="1" thickBot="1" x14ac:dyDescent="0.25">
      <c r="A18" s="142" t="s">
        <v>78</v>
      </c>
      <c r="B18" s="143" t="s">
        <v>93</v>
      </c>
      <c r="C18" s="144" t="s">
        <v>94</v>
      </c>
      <c r="D18" s="145" t="s">
        <v>95</v>
      </c>
      <c r="E18" s="146"/>
      <c r="F18" s="156" t="s">
        <v>111</v>
      </c>
      <c r="G18" s="148">
        <v>50.9</v>
      </c>
      <c r="H18" s="149" t="s">
        <v>45</v>
      </c>
      <c r="I18" s="150" t="s">
        <v>45</v>
      </c>
      <c r="J18" s="151"/>
      <c r="K18" s="152"/>
      <c r="L18" s="153" t="s">
        <v>45</v>
      </c>
      <c r="M18" s="153" t="s">
        <v>45</v>
      </c>
      <c r="N18" s="154">
        <f t="shared" si="0"/>
        <v>0</v>
      </c>
      <c r="O18" s="155">
        <f t="shared" si="2"/>
        <v>0</v>
      </c>
    </row>
    <row r="19" spans="1:15" s="114" customFormat="1" ht="171" customHeight="1" thickBot="1" x14ac:dyDescent="0.25">
      <c r="A19" s="157" t="s">
        <v>78</v>
      </c>
      <c r="B19" s="158" t="s">
        <v>96</v>
      </c>
      <c r="C19" s="159" t="s">
        <v>97</v>
      </c>
      <c r="D19" s="160" t="s">
        <v>98</v>
      </c>
      <c r="E19" s="161"/>
      <c r="F19" s="156" t="s">
        <v>112</v>
      </c>
      <c r="G19" s="162">
        <v>81.900000000000006</v>
      </c>
      <c r="H19" s="149" t="s">
        <v>45</v>
      </c>
      <c r="I19" s="150" t="s">
        <v>45</v>
      </c>
      <c r="J19" s="163"/>
      <c r="K19" s="164"/>
      <c r="L19" s="165" t="s">
        <v>45</v>
      </c>
      <c r="M19" s="165" t="s">
        <v>45</v>
      </c>
      <c r="N19" s="166">
        <f t="shared" si="0"/>
        <v>0</v>
      </c>
      <c r="O19" s="167">
        <f t="shared" si="2"/>
        <v>0</v>
      </c>
    </row>
  </sheetData>
  <mergeCells count="22">
    <mergeCell ref="J7:J8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D2:E2"/>
    <mergeCell ref="G2:I2"/>
    <mergeCell ref="K2:O2"/>
    <mergeCell ref="D3:E3"/>
    <mergeCell ref="G3:I3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2024-05-22T10:40:47Z</cp:lastPrinted>
  <dcterms:created xsi:type="dcterms:W3CDTF">2014-09-02T10:40:28Z</dcterms:created>
  <dcterms:modified xsi:type="dcterms:W3CDTF">2024-05-22T10:40:49Z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