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hoessl/Trinkreif Dropbox/Team-Ordner „Trinkreif“/preislisten trinkreif/"/>
    </mc:Choice>
  </mc:AlternateContent>
  <xr:revisionPtr revIDLastSave="0" documentId="13_ncr:1_{64C0D5AA-F57D-744F-AFEB-B2ED6BEE50AD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Gesamtliste!$A$14:$X$51</definedName>
    <definedName name="_xlnm.Print_Area" localSheetId="0">Gesamtliste!$D$1:$Y$78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34" i="1" l="1"/>
  <c r="W34" i="1" s="1"/>
  <c r="X34" i="1"/>
  <c r="S33" i="1"/>
  <c r="W33" i="1" s="1"/>
  <c r="X33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15" i="1"/>
  <c r="X19" i="1"/>
  <c r="X18" i="1"/>
  <c r="X21" i="1"/>
  <c r="X22" i="1"/>
  <c r="X23" i="1"/>
  <c r="X30" i="1"/>
  <c r="X51" i="1"/>
  <c r="X25" i="1"/>
  <c r="X31" i="1"/>
  <c r="X29" i="1"/>
  <c r="X27" i="1"/>
  <c r="X36" i="1"/>
  <c r="X37" i="1"/>
  <c r="X32" i="1"/>
  <c r="X39" i="1"/>
  <c r="X46" i="1"/>
  <c r="X49" i="1"/>
  <c r="X28" i="1"/>
  <c r="X45" i="1"/>
  <c r="X42" i="1"/>
  <c r="X41" i="1"/>
  <c r="X50" i="1"/>
  <c r="X47" i="1"/>
  <c r="X26" i="1"/>
  <c r="X40" i="1"/>
  <c r="X20" i="1"/>
  <c r="X35" i="1"/>
  <c r="X24" i="1"/>
  <c r="X43" i="1"/>
  <c r="X44" i="1"/>
  <c r="X38" i="1"/>
  <c r="X48" i="1"/>
  <c r="X17" i="1"/>
  <c r="X16" i="1"/>
  <c r="X5" i="1" l="1"/>
  <c r="X4" i="1"/>
  <c r="S17" i="1"/>
  <c r="W17" i="1" s="1"/>
  <c r="S16" i="1"/>
  <c r="W16" i="1" s="1"/>
  <c r="S48" i="1"/>
  <c r="W48" i="1" s="1"/>
  <c r="S38" i="1"/>
  <c r="W38" i="1" s="1"/>
  <c r="S44" i="1"/>
  <c r="W44" i="1" s="1"/>
  <c r="S43" i="1"/>
  <c r="W43" i="1" s="1"/>
  <c r="S24" i="1"/>
  <c r="W24" i="1" s="1"/>
  <c r="S35" i="1"/>
  <c r="W35" i="1" s="1"/>
  <c r="S20" i="1"/>
  <c r="W20" i="1" s="1"/>
  <c r="S40" i="1"/>
  <c r="W40" i="1" s="1"/>
  <c r="S26" i="1"/>
  <c r="W26" i="1" s="1"/>
  <c r="S47" i="1"/>
  <c r="W47" i="1" s="1"/>
  <c r="S50" i="1"/>
  <c r="W50" i="1" s="1"/>
  <c r="S41" i="1"/>
  <c r="W41" i="1" s="1"/>
  <c r="S42" i="1"/>
  <c r="W42" i="1" s="1"/>
  <c r="S45" i="1"/>
  <c r="W45" i="1" s="1"/>
  <c r="S28" i="1"/>
  <c r="W28" i="1" s="1"/>
  <c r="S49" i="1"/>
  <c r="W49" i="1" s="1"/>
  <c r="S46" i="1"/>
  <c r="W46" i="1" s="1"/>
  <c r="S39" i="1"/>
  <c r="W39" i="1" s="1"/>
  <c r="S32" i="1"/>
  <c r="W32" i="1" s="1"/>
  <c r="S37" i="1"/>
  <c r="W37" i="1" s="1"/>
  <c r="S36" i="1"/>
  <c r="W36" i="1" s="1"/>
  <c r="S27" i="1"/>
  <c r="W27" i="1" s="1"/>
  <c r="S29" i="1"/>
  <c r="W29" i="1" s="1"/>
  <c r="S31" i="1"/>
  <c r="W31" i="1" s="1"/>
  <c r="S25" i="1"/>
  <c r="W25" i="1" s="1"/>
  <c r="S51" i="1"/>
  <c r="W51" i="1" s="1"/>
  <c r="S30" i="1"/>
  <c r="W30" i="1" s="1"/>
  <c r="S23" i="1"/>
  <c r="W23" i="1" s="1"/>
  <c r="S22" i="1"/>
  <c r="W22" i="1" s="1"/>
  <c r="S21" i="1"/>
  <c r="W21" i="1" s="1"/>
  <c r="S18" i="1"/>
  <c r="W18" i="1" s="1"/>
  <c r="S19" i="1"/>
  <c r="W19" i="1" s="1"/>
  <c r="S15" i="1"/>
  <c r="W15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<sst xmlns="http://schemas.openxmlformats.org/spreadsheetml/2006/main" count="620" uniqueCount="202">
  <si>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</si>
  <si>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</si>
  <si>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</si>
  <si>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</si>
  <si>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</si>
  <si>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</si>
  <si>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</si>
  <si>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</si>
  <si>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</si>
  <si>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</si>
  <si>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</si>
  <si>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</si>
  <si>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</si>
  <si>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</si>
  <si>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</si>
  <si>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</si>
  <si>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</si>
  <si>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</si>
  <si>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</si>
  <si>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</si>
  <si>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</si>
  <si>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</si>
  <si>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</si>
  <si>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</si>
  <si>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</si>
  <si>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</si>
  <si>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</si>
  <si>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</si>
  <si>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</si>
  <si>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</si>
  <si>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</si>
  <si>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</si>
  <si>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</si>
  <si>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</si>
  <si>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</si>
  <si>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</si>
  <si>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</si>
  <si>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</si>
  <si>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</si>
  <si>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</si>
  <si>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</si>
  <si>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</si>
  <si>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</si>
  <si>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</si>
  <si>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</si>
  <si>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</si>
  <si>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</si>
  <si>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</si>
  <si>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</si>
  <si>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</si>
  <si>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</si>
  <si>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</si>
  <si>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</si>
  <si>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</si>
  <si>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</si>
  <si>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</si>
  <si>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</si>
  <si>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</si>
  <si>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</si>
  <si>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</si>
  <si>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</si>
  <si>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</si>
  <si>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</si>
  <si>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</si>
  <si>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</si>
  <si>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</si>
  <si>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</si>
  <si>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</si>
  <si>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</si>
  <si>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</si>
  <si>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</si>
  <si>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</si>
  <si>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</si>
  <si>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</si>
  <si>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</si>
  <si>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</si>
  <si>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</si>
  <si>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</si>
  <si>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</si>
  <si>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</si>
  <si>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</si>
  <si>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</si>
  <si>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</si>
  <si>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</si>
  <si>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</si>
  <si>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</si>
  <si>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</si>
  <si>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</si>
  <si>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</si>
  <si>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</si>
  <si>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</si>
  <si>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</si>
  <si>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</si>
  <si>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</si>
  <si>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</si>
  <si>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</si>
  <si>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</si>
  <si>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</si>
  <si>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</si>
  <si>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</si>
  <si>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</si>
  <si>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</si>
  <si>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</si>
  <si>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</si>
  <si>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</si>
  <si>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</si>
  <si>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</si>
  <si>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</si>
  <si>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</si>
  <si>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</si>
  <si>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</si>
  <si>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</si>
  <si>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</si>
  <si>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</si>
  <si>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</si>
  <si>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</si>
  <si>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</si>
  <si>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</si>
  <si>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Wein</t>
  </si>
  <si>
    <t>weiß</t>
  </si>
  <si>
    <t>trocken</t>
  </si>
  <si>
    <t>Österreich</t>
  </si>
  <si>
    <t>Südsteiermark</t>
  </si>
  <si>
    <t>Tement</t>
  </si>
  <si>
    <t>Sauvignon Blanc</t>
  </si>
  <si>
    <t>Morillon Zieregg</t>
  </si>
  <si>
    <t>Chardonnay</t>
  </si>
  <si>
    <t>Sauvignon Blanc Zieregg</t>
  </si>
  <si>
    <t>Sauvignon Blanc Zieregg IZ Reserve</t>
  </si>
  <si>
    <t>Sauvignon Blanc Zieregg Vinothek Reserve</t>
  </si>
  <si>
    <t xml:space="preserve">Sauvignon Blanc Zieregg </t>
  </si>
  <si>
    <t xml:space="preserve">Morillon Zieregg </t>
  </si>
  <si>
    <t xml:space="preserve">Sauvignon Blanc Zieregg  </t>
  </si>
  <si>
    <t>Sauvignon Blanc Zieregg Kapelle</t>
  </si>
  <si>
    <t>Sauvignon Blanc Zieregg Kar</t>
  </si>
  <si>
    <t>hf</t>
  </si>
  <si>
    <t>in</t>
  </si>
  <si>
    <t>RH-B/03</t>
  </si>
  <si>
    <t>tr-16-19115</t>
  </si>
  <si>
    <t>tr-16-23061</t>
  </si>
  <si>
    <t>tr-16-13021</t>
  </si>
  <si>
    <t>RH-F/01</t>
  </si>
  <si>
    <t>tr-16-10305</t>
  </si>
  <si>
    <t>RH-B/02</t>
  </si>
  <si>
    <t>tr-16-13017</t>
  </si>
  <si>
    <t>tr-16-18992</t>
  </si>
  <si>
    <t>tr-16-19116</t>
  </si>
  <si>
    <t>O-BOX-E/03</t>
  </si>
  <si>
    <t>tr-16-26082</t>
  </si>
  <si>
    <t>RH-B/01</t>
  </si>
  <si>
    <t>tr-16-19117</t>
  </si>
  <si>
    <t>O-BOX-K/01</t>
  </si>
  <si>
    <t>RM-E/03</t>
  </si>
  <si>
    <t>tr-16-15327</t>
  </si>
  <si>
    <t>tr-16-23052</t>
  </si>
  <si>
    <t>tr-16-13020</t>
  </si>
  <si>
    <t>RM-F/00</t>
  </si>
  <si>
    <t>tr-16-25908</t>
  </si>
  <si>
    <t>tr-16-13016</t>
  </si>
  <si>
    <t>tr-16-18991</t>
  </si>
  <si>
    <t>tr-16-25909</t>
  </si>
  <si>
    <t>VR-BOX-M/03</t>
  </si>
  <si>
    <t>tr-16-34390</t>
  </si>
  <si>
    <t>GFR-C/03</t>
  </si>
  <si>
    <t>tr-16-13022</t>
  </si>
  <si>
    <t>O-BOX-N/03</t>
  </si>
  <si>
    <t>tr-16-34379</t>
  </si>
  <si>
    <t>O-BOX-G/07</t>
  </si>
  <si>
    <t>tr-16-19958</t>
  </si>
  <si>
    <t>VR-BOX-F/03</t>
  </si>
  <si>
    <t>tr-16-15326</t>
  </si>
  <si>
    <t>O-BOX-B/07</t>
  </si>
  <si>
    <t>O-BOX-G/06</t>
  </si>
  <si>
    <t>tr-16-33311</t>
  </si>
  <si>
    <t>tr-16-20487</t>
  </si>
  <si>
    <t>GFR</t>
  </si>
  <si>
    <t>GFR-OHK</t>
  </si>
  <si>
    <t>tr-16-18952</t>
  </si>
  <si>
    <t>tr-16-13970</t>
  </si>
  <si>
    <t>VR-BOX-N/04</t>
  </si>
  <si>
    <t>tr-16-34389</t>
  </si>
  <si>
    <t>P-BOX-M/07</t>
  </si>
  <si>
    <t>VR-BOX-N/05</t>
  </si>
  <si>
    <t>tr-16-34391</t>
  </si>
  <si>
    <t>tr-16-34392</t>
  </si>
  <si>
    <t>P-BOX-H/05</t>
  </si>
  <si>
    <t>tr-16-25759</t>
  </si>
  <si>
    <t>tr-16-25023</t>
  </si>
  <si>
    <t>GFR-C/02</t>
  </si>
  <si>
    <t>tr-16-25910</t>
  </si>
  <si>
    <t>tr-16-18520</t>
  </si>
  <si>
    <t>VR-BOX-J/08</t>
  </si>
  <si>
    <t>tr-16-34394</t>
  </si>
  <si>
    <t>tr-16-34395</t>
  </si>
  <si>
    <t>tr-16-26084</t>
  </si>
  <si>
    <t>tr-16-22233</t>
  </si>
  <si>
    <t>tr-16-10972</t>
  </si>
  <si>
    <t>U</t>
  </si>
  <si>
    <t>D</t>
  </si>
  <si>
    <t xml:space="preserve">Selektionskiste "Die Parzellen" Ried Zieregg </t>
  </si>
  <si>
    <t>Selektion Zieregg</t>
  </si>
  <si>
    <t>STAND: 07.07.2024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</si>
</sst>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0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1" fillId="0" borderId="2" xfId="5" applyFont="1" applyBorder="1" applyAlignment="1">
      <alignment horizontal="right" vertical="center"/>
    </xf>
    <xf numFmtId="0" fontId="23" fillId="0" borderId="0" xfId="5" applyFont="1" applyAlignment="1">
      <alignment horizontal="center" vertical="center"/>
    </xf>
    <xf numFmtId="0" fontId="21" fillId="0" borderId="5" xfId="5" applyFont="1" applyBorder="1" applyAlignment="1">
      <alignment horizontal="right" vertical="center"/>
    </xf>
    <xf numFmtId="0" fontId="21" fillId="10" borderId="8" xfId="5" applyFont="1" applyFill="1" applyBorder="1" applyAlignment="1">
      <alignment horizontal="center" vertical="center"/>
    </xf>
    <xf numFmtId="0" fontId="21" fillId="10" borderId="9" xfId="5" applyFont="1" applyFill="1" applyBorder="1" applyAlignment="1">
      <alignment horizontal="center" vertical="center"/>
    </xf>
    <xf numFmtId="0" fontId="21" fillId="10" borderId="55" xfId="5" applyFont="1" applyFill="1" applyBorder="1" applyAlignment="1">
      <alignment horizontal="center" vertical="center"/>
    </xf>
    <xf numFmtId="0" fontId="24" fillId="10" borderId="9" xfId="5" applyFont="1" applyFill="1" applyBorder="1" applyAlignment="1">
      <alignment horizontal="center" vertical="center" wrapText="1"/>
    </xf>
    <xf numFmtId="0" fontId="24" fillId="10" borderId="10" xfId="5" applyFont="1" applyFill="1" applyBorder="1" applyAlignment="1">
      <alignment horizontal="center" vertical="center" wrapText="1"/>
    </xf>
    <xf numFmtId="0" fontId="21" fillId="0" borderId="7" xfId="5" applyFont="1" applyBorder="1" applyAlignment="1">
      <alignment horizontal="right" vertical="center"/>
    </xf>
    <xf numFmtId="0" fontId="21" fillId="0" borderId="11" xfId="5" applyFont="1" applyBorder="1" applyAlignment="1">
      <alignment horizontal="right" vertical="center"/>
    </xf>
    <xf numFmtId="0" fontId="27" fillId="0" borderId="0" xfId="5" applyFont="1" applyAlignment="1">
      <alignment horizontal="left" vertical="center"/>
    </xf>
    <xf numFmtId="0" fontId="28" fillId="0" borderId="0" xfId="5" applyFont="1" applyAlignment="1">
      <alignment horizontal="right" vertical="center"/>
    </xf>
    <xf numFmtId="2" fontId="29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31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1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1" fillId="13" borderId="20" xfId="6" applyNumberFormat="1" applyFont="1" applyFill="1" applyBorder="1" applyAlignment="1">
      <alignment horizontal="center" vertical="center"/>
    </xf>
    <xf numFmtId="166" fontId="21" fillId="13" borderId="22" xfId="6" applyNumberFormat="1" applyFont="1" applyFill="1" applyBorder="1" applyAlignment="1">
      <alignment horizontal="center" vertical="center"/>
    </xf>
    <xf numFmtId="166" fontId="21" fillId="13" borderId="23" xfId="6" applyNumberFormat="1" applyFont="1" applyFill="1" applyBorder="1" applyAlignment="1">
      <alignment horizontal="center" vertical="center"/>
    </xf>
    <xf numFmtId="0" fontId="21" fillId="10" borderId="71" xfId="5" applyFont="1" applyFill="1" applyBorder="1" applyAlignment="1">
      <alignment horizontal="center" vertical="center"/>
    </xf>
    <xf numFmtId="0" fontId="21" fillId="10" borderId="22" xfId="5" applyFont="1" applyFill="1" applyBorder="1" applyAlignment="1">
      <alignment horizontal="center" vertical="center"/>
    </xf>
    <xf numFmtId="0" fontId="24" fillId="10" borderId="22" xfId="5" applyFont="1" applyFill="1" applyBorder="1" applyAlignment="1">
      <alignment horizontal="center" vertical="center" wrapText="1"/>
    </xf>
    <xf numFmtId="0" fontId="24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2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1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1" fillId="9" borderId="17" xfId="5" applyNumberFormat="1" applyFont="1" applyFill="1" applyBorder="1" applyAlignment="1">
      <alignment horizontal="center" vertical="center"/>
    </xf>
    <xf numFmtId="166" fontId="21" fillId="9" borderId="18" xfId="5" applyNumberFormat="1" applyFont="1" applyFill="1" applyBorder="1" applyAlignment="1">
      <alignment horizontal="center" vertical="center"/>
    </xf>
    <xf numFmtId="166" fontId="21" fillId="9" borderId="19" xfId="5" applyNumberFormat="1" applyFont="1" applyFill="1" applyBorder="1" applyAlignment="1">
      <alignment horizontal="center" vertical="center"/>
    </xf>
    <xf numFmtId="0" fontId="23" fillId="0" borderId="53" xfId="5" applyFont="1" applyBorder="1" applyAlignment="1">
      <alignment horizontal="center" vertical="center"/>
    </xf>
    <xf numFmtId="0" fontId="33" fillId="11" borderId="73" xfId="5" applyFont="1" applyFill="1" applyBorder="1" applyAlignment="1">
      <alignment horizontal="center" vertical="center"/>
    </xf>
    <xf numFmtId="0" fontId="33" fillId="11" borderId="18" xfId="5" applyFont="1" applyFill="1" applyBorder="1" applyAlignment="1">
      <alignment horizontal="center" vertical="center"/>
    </xf>
    <xf numFmtId="43" fontId="34" fillId="12" borderId="74" xfId="5" applyNumberFormat="1" applyFont="1" applyFill="1" applyBorder="1" applyAlignment="1">
      <alignment horizontal="center" vertical="center"/>
    </xf>
    <xf numFmtId="43" fontId="33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2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1" fillId="0" borderId="76" xfId="5" applyFont="1" applyBorder="1" applyAlignment="1">
      <alignment vertical="center"/>
    </xf>
    <xf numFmtId="166" fontId="21" fillId="9" borderId="20" xfId="5" applyNumberFormat="1" applyFont="1" applyFill="1" applyBorder="1" applyAlignment="1">
      <alignment horizontal="center" vertical="center"/>
    </xf>
    <xf numFmtId="0" fontId="23" fillId="0" borderId="72" xfId="5" applyFont="1" applyBorder="1" applyAlignment="1">
      <alignment horizontal="center" vertical="center"/>
    </xf>
    <xf numFmtId="0" fontId="33" fillId="11" borderId="77" xfId="5" applyFont="1" applyFill="1" applyBorder="1" applyAlignment="1">
      <alignment horizontal="center" vertical="center"/>
    </xf>
    <xf numFmtId="0" fontId="33" fillId="11" borderId="78" xfId="5" applyFont="1" applyFill="1" applyBorder="1" applyAlignment="1">
      <alignment horizontal="center" vertical="center"/>
    </xf>
    <xf numFmtId="43" fontId="34" fillId="12" borderId="79" xfId="5" applyNumberFormat="1" applyFont="1" applyFill="1" applyBorder="1" applyAlignment="1">
      <alignment horizontal="center" vertical="center"/>
    </xf>
    <xf numFmtId="43" fontId="33" fillId="9" borderId="8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4" xfId="0" applyFont="1" applyFill="1" applyBorder="1" applyAlignment="1">
      <alignment horizontal="center" vertical="center"/>
    </xf>
    <xf numFmtId="0" fontId="39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0" fillId="13" borderId="3" xfId="5" applyFont="1" applyFill="1" applyBorder="1" applyAlignment="1">
      <alignment horizontal="center" vertical="center"/>
    </xf>
    <xf numFmtId="0" fontId="30" fillId="13" borderId="14" xfId="5" applyFont="1" applyFill="1" applyBorder="1" applyAlignment="1">
      <alignment horizontal="center" vertical="center"/>
    </xf>
    <xf numFmtId="0" fontId="30" fillId="13" borderId="66" xfId="5" applyFont="1" applyFill="1" applyBorder="1" applyAlignment="1">
      <alignment horizontal="center" vertical="center"/>
    </xf>
    <xf numFmtId="0" fontId="21" fillId="13" borderId="67" xfId="5" applyFont="1" applyFill="1" applyBorder="1" applyAlignment="1">
      <alignment horizontal="center" vertical="center"/>
    </xf>
    <xf numFmtId="0" fontId="21" fillId="13" borderId="11" xfId="5" applyFont="1" applyFill="1" applyBorder="1" applyAlignment="1">
      <alignment horizontal="center" vertical="center"/>
    </xf>
    <xf numFmtId="0" fontId="21" fillId="13" borderId="3" xfId="5" applyFont="1" applyFill="1" applyBorder="1" applyAlignment="1">
      <alignment horizontal="center" vertical="center"/>
    </xf>
    <xf numFmtId="0" fontId="21" fillId="13" borderId="12" xfId="5" applyFont="1" applyFill="1" applyBorder="1" applyAlignment="1">
      <alignment horizontal="center" vertical="center"/>
    </xf>
    <xf numFmtId="0" fontId="21" fillId="13" borderId="14" xfId="5" applyFont="1" applyFill="1" applyBorder="1" applyAlignment="1">
      <alignment horizontal="center" vertical="center"/>
    </xf>
    <xf numFmtId="0" fontId="21" fillId="13" borderId="66" xfId="5" applyFont="1" applyFill="1" applyBorder="1" applyAlignment="1">
      <alignment horizontal="center" vertical="center"/>
    </xf>
    <xf numFmtId="0" fontId="24" fillId="13" borderId="14" xfId="5" applyFont="1" applyFill="1" applyBorder="1" applyAlignment="1">
      <alignment horizontal="center" vertical="center" wrapText="1"/>
    </xf>
    <xf numFmtId="0" fontId="24" fillId="13" borderId="21" xfId="5" applyFont="1" applyFill="1" applyBorder="1" applyAlignment="1">
      <alignment horizontal="center" vertical="center" wrapText="1"/>
    </xf>
    <xf numFmtId="0" fontId="21" fillId="10" borderId="68" xfId="5" applyFont="1" applyFill="1" applyBorder="1" applyAlignment="1">
      <alignment horizontal="center" vertical="center"/>
    </xf>
    <xf numFmtId="0" fontId="21" fillId="10" borderId="69" xfId="5" applyFont="1" applyFill="1" applyBorder="1" applyAlignment="1">
      <alignment horizontal="center" vertical="center"/>
    </xf>
    <xf numFmtId="0" fontId="21" fillId="10" borderId="70" xfId="5" applyFont="1" applyFill="1" applyBorder="1" applyAlignment="1">
      <alignment horizontal="center" vertical="center"/>
    </xf>
    <xf numFmtId="0" fontId="21" fillId="11" borderId="58" xfId="5" applyFont="1" applyFill="1" applyBorder="1" applyAlignment="1">
      <alignment horizontal="center" vertical="center"/>
    </xf>
    <xf numFmtId="0" fontId="21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1" fillId="9" borderId="59" xfId="5" applyNumberFormat="1" applyFont="1" applyFill="1" applyBorder="1" applyAlignment="1">
      <alignment horizontal="center" vertical="center"/>
    </xf>
    <xf numFmtId="43" fontId="21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2" fillId="9" borderId="60" xfId="5" applyFont="1" applyFill="1" applyBorder="1" applyAlignment="1">
      <alignment horizontal="center" vertical="center"/>
    </xf>
    <xf numFmtId="0" fontId="22" fillId="9" borderId="61" xfId="5" applyFont="1" applyFill="1" applyBorder="1" applyAlignment="1">
      <alignment horizontal="center" vertical="center"/>
    </xf>
    <xf numFmtId="0" fontId="22" fillId="9" borderId="62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22" fillId="9" borderId="47" xfId="5" applyFont="1" applyFill="1" applyBorder="1" applyAlignment="1">
      <alignment horizontal="center" vertical="center"/>
    </xf>
    <xf numFmtId="0" fontId="22" fillId="9" borderId="48" xfId="5" applyFont="1" applyFill="1" applyBorder="1" applyAlignment="1">
      <alignment horizontal="center" vertical="center"/>
    </xf>
    <xf numFmtId="0" fontId="22" fillId="9" borderId="49" xfId="5" applyFont="1" applyFill="1" applyBorder="1" applyAlignment="1">
      <alignment horizontal="center" vertical="center"/>
    </xf>
    <xf numFmtId="0" fontId="21" fillId="10" borderId="50" xfId="5" applyFont="1" applyFill="1" applyBorder="1" applyAlignment="1">
      <alignment horizontal="center" vertical="center"/>
    </xf>
    <xf numFmtId="0" fontId="21" fillId="10" borderId="51" xfId="5" applyFont="1" applyFill="1" applyBorder="1" applyAlignment="1">
      <alignment horizontal="center" vertical="center"/>
    </xf>
    <xf numFmtId="0" fontId="21" fillId="10" borderId="52" xfId="5" applyFont="1" applyFill="1" applyBorder="1" applyAlignment="1">
      <alignment horizontal="center" vertical="center"/>
    </xf>
    <xf numFmtId="0" fontId="22" fillId="9" borderId="39" xfId="5" applyFont="1" applyFill="1" applyBorder="1" applyAlignment="1">
      <alignment horizontal="center" vertical="center"/>
    </xf>
    <xf numFmtId="0" fontId="22" fillId="9" borderId="53" xfId="5" applyFont="1" applyFill="1" applyBorder="1" applyAlignment="1">
      <alignment horizontal="center" vertical="center"/>
    </xf>
    <xf numFmtId="0" fontId="22" fillId="9" borderId="54" xfId="5" applyFont="1" applyFill="1" applyBorder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6" fillId="0" borderId="0" xfId="3" applyBorder="1" applyAlignment="1">
      <alignment horizontal="center" vertical="center" wrapText="1"/>
    </xf>
    <xf numFmtId="0" fontId="21" fillId="11" borderId="56" xfId="5" applyFont="1" applyFill="1" applyBorder="1" applyAlignment="1">
      <alignment horizontal="center" vertical="center"/>
    </xf>
    <xf numFmtId="0" fontId="21" fillId="11" borderId="46" xfId="5" applyFont="1" applyFill="1" applyBorder="1" applyAlignment="1">
      <alignment horizontal="center" vertical="center"/>
    </xf>
    <xf numFmtId="0" fontId="21" fillId="11" borderId="57" xfId="5" applyFont="1" applyFill="1" applyBorder="1" applyAlignment="1">
      <alignment horizontal="center" vertical="center"/>
    </xf>
    <xf numFmtId="0" fontId="21" fillId="11" borderId="63" xfId="5" applyFont="1" applyFill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52</xdr:row>
      <xdr:rowOff>43052</xdr:rowOff>
    </xdr:from>
    <xdr:to>
      <xdr:col>24</xdr:col>
      <xdr:colOff>47714</xdr:colOff>
      <xdr:row>77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0913391"/>
          <a:ext cx="18774833" cy="488042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1"/>
  <sheetViews>
    <sheetView showGridLines="0" tabSelected="1" topLeftCell="D1" zoomScale="59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13"/>
      <c r="H2" s="10" t="s">
        <v>1</v>
      </c>
      <c r="I2" s="11"/>
      <c r="J2" s="175"/>
      <c r="K2" s="176"/>
      <c r="L2" s="176"/>
      <c r="M2" s="176"/>
      <c r="N2" s="176"/>
      <c r="O2" s="176"/>
      <c r="V2" s="180" t="s">
        <v>2</v>
      </c>
      <c r="W2" s="181"/>
      <c r="X2" s="181"/>
    </row>
    <row r="3" spans="1:1024" ht="37" customHeight="1" thickBot="1" x14ac:dyDescent="0.25">
      <c r="G3" s="113"/>
      <c r="H3" s="12" t="s">
        <v>3</v>
      </c>
      <c r="I3" s="13"/>
      <c r="J3" s="182"/>
      <c r="K3" s="182"/>
      <c r="L3" s="182"/>
      <c r="M3" s="182"/>
      <c r="N3" s="182"/>
      <c r="O3" s="182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173" t="s">
        <v>200</v>
      </c>
      <c r="E4" s="173"/>
      <c r="F4" s="173"/>
      <c r="G4" s="174"/>
      <c r="H4" s="14" t="s">
        <v>7</v>
      </c>
      <c r="I4" s="13"/>
      <c r="J4" s="182"/>
      <c r="K4" s="182"/>
      <c r="L4" s="182"/>
      <c r="M4" s="182"/>
      <c r="N4" s="182"/>
      <c r="O4" s="182"/>
      <c r="T4" s="92" t="s">
        <v>48</v>
      </c>
      <c r="U4" s="93"/>
      <c r="V4" s="101">
        <f>SUMIF(R15:R516,"D",V15:V516)</f>
        <v>0</v>
      </c>
      <c r="W4" s="102">
        <f>SUMIF(R15:R516,"D",W15:W516)</f>
        <v>0</v>
      </c>
      <c r="X4" s="103">
        <f>SUMIF(R15:R516,"D",X15:X516)</f>
        <v>0</v>
      </c>
    </row>
    <row r="5" spans="1:1024" ht="32" customHeight="1" thickBot="1" x14ac:dyDescent="0.25">
      <c r="D5" s="171" t="s">
        <v>201</v>
      </c>
      <c r="E5" s="171"/>
      <c r="F5" s="171"/>
      <c r="G5" s="172"/>
      <c r="H5" s="15" t="s">
        <v>8</v>
      </c>
      <c r="I5" s="16"/>
      <c r="J5" s="183"/>
      <c r="K5" s="183"/>
      <c r="L5" s="183"/>
      <c r="M5" s="183"/>
      <c r="N5" s="183"/>
      <c r="O5" s="183"/>
      <c r="T5" s="94" t="s">
        <v>46</v>
      </c>
      <c r="U5" s="95"/>
      <c r="V5" s="104">
        <f>SUMIF(R15:R516,"U",V15:V516)</f>
        <v>0</v>
      </c>
      <c r="W5" s="105">
        <f>SUMIF(R15:R516,"U",W15:W516)</f>
        <v>0</v>
      </c>
      <c r="X5" s="106">
        <f>SUMIF(R15:R516,"U",X15:X516)</f>
        <v>0</v>
      </c>
    </row>
    <row r="6" spans="1:1024" ht="32" customHeight="1" thickBot="1" x14ac:dyDescent="0.25">
      <c r="D6" s="170" t="s">
        <v>0</v>
      </c>
      <c r="E6" s="170"/>
      <c r="F6" s="170"/>
      <c r="G6" s="170"/>
      <c r="H6" s="188"/>
      <c r="I6" s="188"/>
      <c r="J6" s="188"/>
      <c r="K6" s="188"/>
      <c r="L6" s="188"/>
      <c r="M6" s="188"/>
      <c r="N6" s="188"/>
      <c r="O6" s="188"/>
      <c r="T6" s="96" t="s">
        <v>47</v>
      </c>
      <c r="U6" s="97"/>
      <c r="V6" s="107">
        <f>V4+V5</f>
        <v>0</v>
      </c>
      <c r="W6" s="108">
        <f>W4+W5</f>
        <v>0</v>
      </c>
      <c r="X6" s="109">
        <f>X4+X5</f>
        <v>0</v>
      </c>
    </row>
    <row r="7" spans="1:1024" ht="14" customHeight="1" x14ac:dyDescent="0.2">
      <c r="D7" s="170"/>
      <c r="E7" s="170"/>
      <c r="F7" s="170"/>
      <c r="G7" s="170"/>
      <c r="H7" s="18"/>
      <c r="J7" s="19"/>
      <c r="U7" s="20"/>
    </row>
    <row r="8" spans="1:1024" ht="20" hidden="1" customHeight="1" outlineLevel="1" x14ac:dyDescent="0.2">
      <c r="D8" s="170"/>
      <c r="E8" s="170"/>
      <c r="F8" s="170"/>
      <c r="G8" s="170"/>
      <c r="H8" s="21" t="s">
        <v>9</v>
      </c>
      <c r="I8" s="22"/>
      <c r="J8" s="184"/>
      <c r="K8" s="184"/>
      <c r="L8" s="185"/>
      <c r="M8" s="185"/>
      <c r="N8" s="186"/>
      <c r="O8" s="186"/>
      <c r="U8" s="20"/>
      <c r="V8" s="187" t="s">
        <v>10</v>
      </c>
      <c r="W8" s="187"/>
      <c r="X8" s="23"/>
    </row>
    <row r="9" spans="1:1024" ht="20" hidden="1" customHeight="1" outlineLevel="1" x14ac:dyDescent="0.2">
      <c r="D9" s="170"/>
      <c r="E9" s="170"/>
      <c r="F9" s="170"/>
      <c r="G9" s="170"/>
      <c r="H9" s="24" t="s">
        <v>11</v>
      </c>
      <c r="I9" s="25"/>
      <c r="J9" s="177"/>
      <c r="K9" s="177"/>
      <c r="L9" s="178"/>
      <c r="M9" s="178"/>
      <c r="N9" s="179"/>
      <c r="O9" s="179"/>
      <c r="U9" s="20"/>
      <c r="V9" s="189" t="s">
        <v>12</v>
      </c>
      <c r="W9" s="189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7"/>
      <c r="K10" s="177"/>
      <c r="L10" s="178"/>
      <c r="M10" s="178"/>
      <c r="N10" s="179"/>
      <c r="O10" s="179"/>
      <c r="U10" s="20"/>
      <c r="V10" s="189" t="s">
        <v>14</v>
      </c>
      <c r="W10" s="189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90"/>
      <c r="K11" s="190"/>
      <c r="L11" s="191"/>
      <c r="M11" s="191"/>
      <c r="N11" s="192"/>
      <c r="O11" s="192"/>
      <c r="U11" s="20"/>
      <c r="V11" s="193" t="s">
        <v>16</v>
      </c>
      <c r="W11" s="193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5" t="s">
        <v>20</v>
      </c>
      <c r="B13" s="195"/>
      <c r="C13" s="195"/>
      <c r="D13" s="195" t="s">
        <v>21</v>
      </c>
      <c r="E13" s="195"/>
      <c r="F13" s="195"/>
      <c r="G13" s="196" t="s">
        <v>22</v>
      </c>
      <c r="H13" s="196"/>
      <c r="I13" s="196"/>
      <c r="J13" s="196"/>
      <c r="K13" s="196"/>
      <c r="L13" s="196"/>
      <c r="M13" s="197" t="s">
        <v>116</v>
      </c>
      <c r="N13" s="197"/>
      <c r="O13" s="198"/>
      <c r="P13" s="199" t="s">
        <v>23</v>
      </c>
      <c r="Q13" s="199"/>
      <c r="R13" s="199"/>
      <c r="S13" s="199"/>
      <c r="T13" s="200"/>
      <c r="U13" s="114" t="s">
        <v>24</v>
      </c>
      <c r="V13" s="194" t="s">
        <v>25</v>
      </c>
      <c r="W13" s="194"/>
      <c r="X13" s="194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10" t="s">
        <v>113</v>
      </c>
      <c r="N14" s="111" t="s">
        <v>114</v>
      </c>
      <c r="O14" s="112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 t="s">
        <v>122</v>
      </c>
      <c r="F15" s="69"/>
      <c r="G15" s="70" t="s">
        <v>123</v>
      </c>
      <c r="H15" s="71" t="s">
        <v>199</v>
      </c>
      <c r="I15" s="68" t="s">
        <v>124</v>
      </c>
      <c r="J15" s="72">
        <v>2015</v>
      </c>
      <c r="K15" s="73">
        <v>0.75</v>
      </c>
      <c r="L15" s="74">
        <v>1</v>
      </c>
      <c r="M15" s="75" t="s">
        <v>135</v>
      </c>
      <c r="N15" s="76"/>
      <c r="O15" s="77"/>
      <c r="P15" s="78" t="s">
        <v>137</v>
      </c>
      <c r="Q15" s="79" t="s">
        <v>196</v>
      </c>
      <c r="R15" s="100" t="s">
        <v>197</v>
      </c>
      <c r="S15" s="81">
        <f>IF(R15="U",T15/1.2,T15)</f>
        <v>416.66666666666669</v>
      </c>
      <c r="T15" s="82">
        <v>500</v>
      </c>
      <c r="U15" s="83"/>
      <c r="V15" s="84"/>
      <c r="W15" s="85">
        <f>V15*S15</f>
        <v>0</v>
      </c>
      <c r="X15" s="86">
        <f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118</v>
      </c>
      <c r="B16" s="65" t="s">
        <v>119</v>
      </c>
      <c r="C16" s="66" t="s">
        <v>120</v>
      </c>
      <c r="D16" s="67" t="s">
        <v>121</v>
      </c>
      <c r="E16" s="68" t="s">
        <v>122</v>
      </c>
      <c r="F16" s="69"/>
      <c r="G16" s="70" t="s">
        <v>123</v>
      </c>
      <c r="H16" s="71" t="s">
        <v>199</v>
      </c>
      <c r="I16" s="68" t="s">
        <v>124</v>
      </c>
      <c r="J16" s="72">
        <v>2017</v>
      </c>
      <c r="K16" s="73">
        <v>0.75</v>
      </c>
      <c r="L16" s="74">
        <v>9</v>
      </c>
      <c r="M16" s="75" t="s">
        <v>135</v>
      </c>
      <c r="N16" s="76"/>
      <c r="O16" s="77"/>
      <c r="P16" s="78" t="s">
        <v>137</v>
      </c>
      <c r="Q16" s="79" t="s">
        <v>138</v>
      </c>
      <c r="R16" s="80" t="s">
        <v>197</v>
      </c>
      <c r="S16" s="81">
        <f>IF(R16="U",T16/1.2,T16)</f>
        <v>450</v>
      </c>
      <c r="T16" s="82">
        <v>540</v>
      </c>
      <c r="U16" s="83"/>
      <c r="V16" s="84"/>
      <c r="W16" s="85">
        <f>V16*S16</f>
        <v>0</v>
      </c>
      <c r="X16" s="86">
        <f>V16*T16</f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118</v>
      </c>
      <c r="B17" s="65" t="s">
        <v>119</v>
      </c>
      <c r="C17" s="66" t="s">
        <v>120</v>
      </c>
      <c r="D17" s="67" t="s">
        <v>121</v>
      </c>
      <c r="E17" s="68" t="s">
        <v>122</v>
      </c>
      <c r="F17" s="69"/>
      <c r="G17" s="70" t="s">
        <v>123</v>
      </c>
      <c r="H17" s="71" t="s">
        <v>199</v>
      </c>
      <c r="I17" s="68" t="s">
        <v>124</v>
      </c>
      <c r="J17" s="72">
        <v>2018</v>
      </c>
      <c r="K17" s="73">
        <v>0.75</v>
      </c>
      <c r="L17" s="74">
        <v>10</v>
      </c>
      <c r="M17" s="75" t="s">
        <v>135</v>
      </c>
      <c r="N17" s="76"/>
      <c r="O17" s="77"/>
      <c r="P17" s="78" t="s">
        <v>137</v>
      </c>
      <c r="Q17" s="79" t="s">
        <v>139</v>
      </c>
      <c r="R17" s="80" t="s">
        <v>197</v>
      </c>
      <c r="S17" s="81">
        <f>IF(R17="U",T17/1.2,T17)</f>
        <v>416.66666666666669</v>
      </c>
      <c r="T17" s="82">
        <v>500</v>
      </c>
      <c r="U17" s="83"/>
      <c r="V17" s="84"/>
      <c r="W17" s="85">
        <f>V17*S17</f>
        <v>0</v>
      </c>
      <c r="X17" s="86">
        <f>V17*T17</f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118</v>
      </c>
      <c r="B18" s="65" t="s">
        <v>119</v>
      </c>
      <c r="C18" s="66" t="s">
        <v>120</v>
      </c>
      <c r="D18" s="67" t="s">
        <v>121</v>
      </c>
      <c r="E18" s="68" t="s">
        <v>122</v>
      </c>
      <c r="F18" s="69"/>
      <c r="G18" s="70" t="s">
        <v>123</v>
      </c>
      <c r="H18" s="71" t="s">
        <v>129</v>
      </c>
      <c r="I18" s="68" t="s">
        <v>124</v>
      </c>
      <c r="J18" s="72">
        <v>2008</v>
      </c>
      <c r="K18" s="73">
        <v>0.75</v>
      </c>
      <c r="L18" s="74">
        <v>1</v>
      </c>
      <c r="M18" s="75" t="s">
        <v>135</v>
      </c>
      <c r="N18" s="76"/>
      <c r="O18" s="77"/>
      <c r="P18" s="78" t="s">
        <v>169</v>
      </c>
      <c r="Q18" s="79" t="s">
        <v>194</v>
      </c>
      <c r="R18" s="100" t="s">
        <v>198</v>
      </c>
      <c r="S18" s="81">
        <f>IF(R18="U",T18/1.2,T18)</f>
        <v>120</v>
      </c>
      <c r="T18" s="82">
        <v>120</v>
      </c>
      <c r="U18" s="83"/>
      <c r="V18" s="84"/>
      <c r="W18" s="85">
        <f>V18*S18</f>
        <v>0</v>
      </c>
      <c r="X18" s="86">
        <f>V18*T18</f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118</v>
      </c>
      <c r="B19" s="65" t="s">
        <v>119</v>
      </c>
      <c r="C19" s="66" t="s">
        <v>120</v>
      </c>
      <c r="D19" s="67" t="s">
        <v>121</v>
      </c>
      <c r="E19" s="68" t="s">
        <v>122</v>
      </c>
      <c r="F19" s="69"/>
      <c r="G19" s="70" t="s">
        <v>123</v>
      </c>
      <c r="H19" s="71" t="s">
        <v>129</v>
      </c>
      <c r="I19" s="68" t="s">
        <v>124</v>
      </c>
      <c r="J19" s="72">
        <v>2015</v>
      </c>
      <c r="K19" s="73">
        <v>0.75</v>
      </c>
      <c r="L19" s="74">
        <v>5</v>
      </c>
      <c r="M19" s="75" t="s">
        <v>135</v>
      </c>
      <c r="N19" s="76"/>
      <c r="O19" s="77"/>
      <c r="P19" s="78" t="s">
        <v>185</v>
      </c>
      <c r="Q19" s="79" t="s">
        <v>195</v>
      </c>
      <c r="R19" s="100" t="s">
        <v>197</v>
      </c>
      <c r="S19" s="81">
        <f>IF(R19="U",T19/1.2,T19)</f>
        <v>83.333333333333343</v>
      </c>
      <c r="T19" s="82">
        <v>100</v>
      </c>
      <c r="U19" s="83"/>
      <c r="V19" s="84"/>
      <c r="W19" s="85">
        <f>V19*S19</f>
        <v>0</v>
      </c>
      <c r="X19" s="86">
        <f>V19*T19</f>
        <v>0</v>
      </c>
      <c r="Y19" s="59"/>
      <c r="Z19" s="87"/>
      <c r="AA19" s="88"/>
      <c r="AB19" s="89"/>
      <c r="AC19" s="90"/>
    </row>
    <row r="20" spans="1:29" ht="15.75" customHeight="1" x14ac:dyDescent="0.2">
      <c r="A20" s="64" t="s">
        <v>118</v>
      </c>
      <c r="B20" s="65" t="s">
        <v>119</v>
      </c>
      <c r="C20" s="66" t="s">
        <v>120</v>
      </c>
      <c r="D20" s="67" t="s">
        <v>121</v>
      </c>
      <c r="E20" s="68" t="s">
        <v>122</v>
      </c>
      <c r="F20" s="69"/>
      <c r="G20" s="70" t="s">
        <v>123</v>
      </c>
      <c r="H20" s="71" t="s">
        <v>129</v>
      </c>
      <c r="I20" s="68" t="s">
        <v>124</v>
      </c>
      <c r="J20" s="72">
        <v>2017</v>
      </c>
      <c r="K20" s="73">
        <v>0.75</v>
      </c>
      <c r="L20" s="74">
        <v>17</v>
      </c>
      <c r="M20" s="75" t="s">
        <v>135</v>
      </c>
      <c r="N20" s="76"/>
      <c r="O20" s="77"/>
      <c r="P20" s="78" t="s">
        <v>149</v>
      </c>
      <c r="Q20" s="79" t="s">
        <v>150</v>
      </c>
      <c r="R20" s="100" t="s">
        <v>197</v>
      </c>
      <c r="S20" s="81">
        <f>IF(R20="U",T20/1.2,T20)</f>
        <v>79.166666666666671</v>
      </c>
      <c r="T20" s="82">
        <v>95</v>
      </c>
      <c r="U20" s="83"/>
      <c r="V20" s="84"/>
      <c r="W20" s="85">
        <f>V20*S20</f>
        <v>0</v>
      </c>
      <c r="X20" s="86">
        <f>V20*T20</f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118</v>
      </c>
      <c r="B21" s="65" t="s">
        <v>119</v>
      </c>
      <c r="C21" s="66" t="s">
        <v>120</v>
      </c>
      <c r="D21" s="67" t="s">
        <v>121</v>
      </c>
      <c r="E21" s="68" t="s">
        <v>122</v>
      </c>
      <c r="F21" s="69"/>
      <c r="G21" s="70" t="s">
        <v>123</v>
      </c>
      <c r="H21" s="71" t="s">
        <v>134</v>
      </c>
      <c r="I21" s="68" t="s">
        <v>124</v>
      </c>
      <c r="J21" s="72">
        <v>2020</v>
      </c>
      <c r="K21" s="73">
        <v>0.75</v>
      </c>
      <c r="L21" s="74">
        <v>3</v>
      </c>
      <c r="M21" s="75" t="s">
        <v>135</v>
      </c>
      <c r="N21" s="76"/>
      <c r="O21" s="77"/>
      <c r="P21" s="78" t="s">
        <v>191</v>
      </c>
      <c r="Q21" s="79" t="s">
        <v>193</v>
      </c>
      <c r="R21" s="100" t="s">
        <v>197</v>
      </c>
      <c r="S21" s="81">
        <f>IF(R21="U",T21/1.2,T21)</f>
        <v>50</v>
      </c>
      <c r="T21" s="82">
        <v>60</v>
      </c>
      <c r="U21" s="83"/>
      <c r="V21" s="84"/>
      <c r="W21" s="85">
        <f>V21*S21</f>
        <v>0</v>
      </c>
      <c r="X21" s="86">
        <f>V21*T21</f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118</v>
      </c>
      <c r="B22" s="65" t="s">
        <v>119</v>
      </c>
      <c r="C22" s="66" t="s">
        <v>120</v>
      </c>
      <c r="D22" s="67" t="s">
        <v>121</v>
      </c>
      <c r="E22" s="68" t="s">
        <v>122</v>
      </c>
      <c r="F22" s="69"/>
      <c r="G22" s="70" t="s">
        <v>123</v>
      </c>
      <c r="H22" s="71" t="s">
        <v>133</v>
      </c>
      <c r="I22" s="68" t="s">
        <v>124</v>
      </c>
      <c r="J22" s="72">
        <v>2020</v>
      </c>
      <c r="K22" s="73">
        <v>0.75</v>
      </c>
      <c r="L22" s="74">
        <v>3</v>
      </c>
      <c r="M22" s="75" t="s">
        <v>135</v>
      </c>
      <c r="N22" s="76"/>
      <c r="O22" s="77"/>
      <c r="P22" s="78" t="s">
        <v>191</v>
      </c>
      <c r="Q22" s="79" t="s">
        <v>192</v>
      </c>
      <c r="R22" s="100" t="s">
        <v>197</v>
      </c>
      <c r="S22" s="81">
        <f>IF(R22="U",T22/1.2,T22)</f>
        <v>50</v>
      </c>
      <c r="T22" s="82">
        <v>60</v>
      </c>
      <c r="U22" s="83"/>
      <c r="V22" s="84"/>
      <c r="W22" s="85">
        <f>V22*S22</f>
        <v>0</v>
      </c>
      <c r="X22" s="86">
        <f>V22*T22</f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118</v>
      </c>
      <c r="B23" s="65" t="s">
        <v>119</v>
      </c>
      <c r="C23" s="66" t="s">
        <v>120</v>
      </c>
      <c r="D23" s="67" t="s">
        <v>121</v>
      </c>
      <c r="E23" s="68" t="s">
        <v>122</v>
      </c>
      <c r="F23" s="69"/>
      <c r="G23" s="70" t="s">
        <v>123</v>
      </c>
      <c r="H23" s="71" t="s">
        <v>128</v>
      </c>
      <c r="I23" s="68" t="s">
        <v>124</v>
      </c>
      <c r="J23" s="72">
        <v>2008</v>
      </c>
      <c r="K23" s="73">
        <v>3</v>
      </c>
      <c r="L23" s="74">
        <v>1</v>
      </c>
      <c r="M23" s="75" t="s">
        <v>136</v>
      </c>
      <c r="N23" s="76"/>
      <c r="O23" s="77"/>
      <c r="P23" s="78" t="s">
        <v>188</v>
      </c>
      <c r="Q23" s="79" t="s">
        <v>190</v>
      </c>
      <c r="R23" s="100" t="s">
        <v>197</v>
      </c>
      <c r="S23" s="81">
        <f>IF(R23="U",T23/1.2,T23)</f>
        <v>516.66666666666674</v>
      </c>
      <c r="T23" s="82">
        <v>620</v>
      </c>
      <c r="U23" s="83"/>
      <c r="V23" s="84"/>
      <c r="W23" s="85">
        <f>V23*S23</f>
        <v>0</v>
      </c>
      <c r="X23" s="86">
        <f>V23*T23</f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118</v>
      </c>
      <c r="B24" s="65" t="s">
        <v>119</v>
      </c>
      <c r="C24" s="66" t="s">
        <v>120</v>
      </c>
      <c r="D24" s="67" t="s">
        <v>121</v>
      </c>
      <c r="E24" s="68" t="s">
        <v>122</v>
      </c>
      <c r="F24" s="69"/>
      <c r="G24" s="70" t="s">
        <v>123</v>
      </c>
      <c r="H24" s="71" t="s">
        <v>128</v>
      </c>
      <c r="I24" s="68" t="s">
        <v>124</v>
      </c>
      <c r="J24" s="72">
        <v>2015</v>
      </c>
      <c r="K24" s="73">
        <v>0.75</v>
      </c>
      <c r="L24" s="74">
        <v>6</v>
      </c>
      <c r="M24" s="75" t="s">
        <v>135</v>
      </c>
      <c r="N24" s="76"/>
      <c r="O24" s="77"/>
      <c r="P24" s="78" t="s">
        <v>143</v>
      </c>
      <c r="Q24" s="79" t="s">
        <v>146</v>
      </c>
      <c r="R24" s="100" t="s">
        <v>197</v>
      </c>
      <c r="S24" s="81">
        <f>IF(R24="U",T24/1.2,T24)</f>
        <v>108.33333333333334</v>
      </c>
      <c r="T24" s="82">
        <v>130</v>
      </c>
      <c r="U24" s="83"/>
      <c r="V24" s="84"/>
      <c r="W24" s="85">
        <f>V24*S24</f>
        <v>0</v>
      </c>
      <c r="X24" s="86">
        <f>V24*T24</f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118</v>
      </c>
      <c r="B25" s="65" t="s">
        <v>119</v>
      </c>
      <c r="C25" s="66" t="s">
        <v>120</v>
      </c>
      <c r="D25" s="67" t="s">
        <v>121</v>
      </c>
      <c r="E25" s="68" t="s">
        <v>122</v>
      </c>
      <c r="F25" s="69"/>
      <c r="G25" s="70" t="s">
        <v>123</v>
      </c>
      <c r="H25" s="71" t="s">
        <v>132</v>
      </c>
      <c r="I25" s="68" t="s">
        <v>124</v>
      </c>
      <c r="J25" s="72">
        <v>2016</v>
      </c>
      <c r="K25" s="73">
        <v>0.75</v>
      </c>
      <c r="L25" s="74">
        <v>2</v>
      </c>
      <c r="M25" s="75" t="s">
        <v>135</v>
      </c>
      <c r="N25" s="76"/>
      <c r="O25" s="77"/>
      <c r="P25" s="78" t="s">
        <v>185</v>
      </c>
      <c r="Q25" s="79" t="s">
        <v>186</v>
      </c>
      <c r="R25" s="100" t="s">
        <v>197</v>
      </c>
      <c r="S25" s="81">
        <f>IF(R25="U",T25/1.2,T25)</f>
        <v>54.166666666666671</v>
      </c>
      <c r="T25" s="82">
        <v>65</v>
      </c>
      <c r="U25" s="83"/>
      <c r="V25" s="84"/>
      <c r="W25" s="85">
        <f>V25*S25</f>
        <v>0</v>
      </c>
      <c r="X25" s="86">
        <f>V25*T25</f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118</v>
      </c>
      <c r="B26" s="65" t="s">
        <v>119</v>
      </c>
      <c r="C26" s="66" t="s">
        <v>120</v>
      </c>
      <c r="D26" s="67" t="s">
        <v>121</v>
      </c>
      <c r="E26" s="68" t="s">
        <v>122</v>
      </c>
      <c r="F26" s="69"/>
      <c r="G26" s="70" t="s">
        <v>123</v>
      </c>
      <c r="H26" s="71" t="s">
        <v>130</v>
      </c>
      <c r="I26" s="68" t="s">
        <v>124</v>
      </c>
      <c r="J26" s="72">
        <v>2016</v>
      </c>
      <c r="K26" s="73">
        <v>0.75</v>
      </c>
      <c r="L26" s="74">
        <v>24</v>
      </c>
      <c r="M26" s="75" t="s">
        <v>135</v>
      </c>
      <c r="N26" s="76"/>
      <c r="O26" s="77"/>
      <c r="P26" s="78" t="s">
        <v>152</v>
      </c>
      <c r="Q26" s="79" t="s">
        <v>154</v>
      </c>
      <c r="R26" s="100" t="s">
        <v>197</v>
      </c>
      <c r="S26" s="81">
        <f>IF(R26="U",T26/1.2,T26)</f>
        <v>54.166666666666671</v>
      </c>
      <c r="T26" s="82">
        <v>65</v>
      </c>
      <c r="U26" s="83"/>
      <c r="V26" s="84"/>
      <c r="W26" s="85">
        <f>V26*S26</f>
        <v>0</v>
      </c>
      <c r="X26" s="86">
        <f>V26*T26</f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118</v>
      </c>
      <c r="B27" s="65" t="s">
        <v>119</v>
      </c>
      <c r="C27" s="66" t="s">
        <v>120</v>
      </c>
      <c r="D27" s="67" t="s">
        <v>121</v>
      </c>
      <c r="E27" s="68" t="s">
        <v>122</v>
      </c>
      <c r="F27" s="69"/>
      <c r="G27" s="70" t="s">
        <v>123</v>
      </c>
      <c r="H27" s="71" t="s">
        <v>130</v>
      </c>
      <c r="I27" s="68" t="s">
        <v>124</v>
      </c>
      <c r="J27" s="72">
        <v>2017</v>
      </c>
      <c r="K27" s="73">
        <v>0.75</v>
      </c>
      <c r="L27" s="74">
        <v>3</v>
      </c>
      <c r="M27" s="75" t="s">
        <v>135</v>
      </c>
      <c r="N27" s="76"/>
      <c r="O27" s="77"/>
      <c r="P27" s="78" t="s">
        <v>179</v>
      </c>
      <c r="Q27" s="79" t="s">
        <v>180</v>
      </c>
      <c r="R27" s="100" t="s">
        <v>197</v>
      </c>
      <c r="S27" s="81">
        <f>IF(R27="U",T27/1.2,T27)</f>
        <v>50</v>
      </c>
      <c r="T27" s="82">
        <v>60</v>
      </c>
      <c r="U27" s="83"/>
      <c r="V27" s="84"/>
      <c r="W27" s="85">
        <f>V27*S27</f>
        <v>0</v>
      </c>
      <c r="X27" s="86">
        <f>V27*T27</f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118</v>
      </c>
      <c r="B28" s="65" t="s">
        <v>119</v>
      </c>
      <c r="C28" s="66" t="s">
        <v>120</v>
      </c>
      <c r="D28" s="67" t="s">
        <v>121</v>
      </c>
      <c r="E28" s="68" t="s">
        <v>122</v>
      </c>
      <c r="F28" s="69"/>
      <c r="G28" s="70" t="s">
        <v>123</v>
      </c>
      <c r="H28" s="71" t="s">
        <v>130</v>
      </c>
      <c r="I28" s="68" t="s">
        <v>124</v>
      </c>
      <c r="J28" s="72">
        <v>2018</v>
      </c>
      <c r="K28" s="73">
        <v>0.75</v>
      </c>
      <c r="L28" s="74">
        <v>12</v>
      </c>
      <c r="M28" s="75" t="s">
        <v>135</v>
      </c>
      <c r="N28" s="76"/>
      <c r="O28" s="77"/>
      <c r="P28" s="78" t="s">
        <v>161</v>
      </c>
      <c r="Q28" s="79" t="s">
        <v>162</v>
      </c>
      <c r="R28" s="80" t="s">
        <v>197</v>
      </c>
      <c r="S28" s="81">
        <f>IF(R28="U",T28/1.2,T28)</f>
        <v>50</v>
      </c>
      <c r="T28" s="82">
        <v>60</v>
      </c>
      <c r="U28" s="83"/>
      <c r="V28" s="84"/>
      <c r="W28" s="85">
        <f>V28*S28</f>
        <v>0</v>
      </c>
      <c r="X28" s="86">
        <f>V28*T28</f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118</v>
      </c>
      <c r="B29" s="65" t="s">
        <v>119</v>
      </c>
      <c r="C29" s="66" t="s">
        <v>120</v>
      </c>
      <c r="D29" s="67" t="s">
        <v>121</v>
      </c>
      <c r="E29" s="68" t="s">
        <v>122</v>
      </c>
      <c r="F29" s="69"/>
      <c r="G29" s="70" t="s">
        <v>123</v>
      </c>
      <c r="H29" s="71" t="s">
        <v>130</v>
      </c>
      <c r="I29" s="68" t="s">
        <v>124</v>
      </c>
      <c r="J29" s="72">
        <v>2019</v>
      </c>
      <c r="K29" s="73">
        <v>0.75</v>
      </c>
      <c r="L29" s="74">
        <v>2</v>
      </c>
      <c r="M29" s="75" t="s">
        <v>135</v>
      </c>
      <c r="N29" s="76"/>
      <c r="O29" s="77"/>
      <c r="P29" s="78" t="s">
        <v>181</v>
      </c>
      <c r="Q29" s="79" t="s">
        <v>183</v>
      </c>
      <c r="R29" s="100" t="s">
        <v>197</v>
      </c>
      <c r="S29" s="81">
        <f>IF(R29="U",T29/1.2,T29)</f>
        <v>41.666666666666671</v>
      </c>
      <c r="T29" s="82">
        <v>50</v>
      </c>
      <c r="U29" s="83"/>
      <c r="V29" s="84"/>
      <c r="W29" s="85">
        <f>V29*S29</f>
        <v>0</v>
      </c>
      <c r="X29" s="86">
        <f>V29*T29</f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118</v>
      </c>
      <c r="B30" s="65" t="s">
        <v>119</v>
      </c>
      <c r="C30" s="66" t="s">
        <v>120</v>
      </c>
      <c r="D30" s="67" t="s">
        <v>121</v>
      </c>
      <c r="E30" s="68" t="s">
        <v>122</v>
      </c>
      <c r="F30" s="69"/>
      <c r="G30" s="70" t="s">
        <v>123</v>
      </c>
      <c r="H30" s="71" t="s">
        <v>130</v>
      </c>
      <c r="I30" s="68" t="s">
        <v>124</v>
      </c>
      <c r="J30" s="72">
        <v>2019</v>
      </c>
      <c r="K30" s="73">
        <v>0.75</v>
      </c>
      <c r="L30" s="74">
        <v>6</v>
      </c>
      <c r="M30" s="75" t="s">
        <v>135</v>
      </c>
      <c r="N30" s="76"/>
      <c r="O30" s="77"/>
      <c r="P30" s="78" t="s">
        <v>156</v>
      </c>
      <c r="Q30" s="79" t="s">
        <v>189</v>
      </c>
      <c r="R30" s="100" t="s">
        <v>197</v>
      </c>
      <c r="S30" s="81">
        <f>IF(R30="U",T30/1.2,T30)</f>
        <v>45.833333333333336</v>
      </c>
      <c r="T30" s="82">
        <v>55</v>
      </c>
      <c r="U30" s="83"/>
      <c r="V30" s="84"/>
      <c r="W30" s="85">
        <f>V30*S30</f>
        <v>0</v>
      </c>
      <c r="X30" s="86">
        <f>V30*T30</f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118</v>
      </c>
      <c r="B31" s="65" t="s">
        <v>119</v>
      </c>
      <c r="C31" s="66" t="s">
        <v>120</v>
      </c>
      <c r="D31" s="67" t="s">
        <v>121</v>
      </c>
      <c r="E31" s="68" t="s">
        <v>122</v>
      </c>
      <c r="F31" s="69"/>
      <c r="G31" s="70" t="s">
        <v>123</v>
      </c>
      <c r="H31" s="71" t="s">
        <v>130</v>
      </c>
      <c r="I31" s="68" t="s">
        <v>124</v>
      </c>
      <c r="J31" s="72">
        <v>2020</v>
      </c>
      <c r="K31" s="73">
        <v>0.75</v>
      </c>
      <c r="L31" s="74">
        <v>2</v>
      </c>
      <c r="M31" s="75" t="s">
        <v>135</v>
      </c>
      <c r="N31" s="76"/>
      <c r="O31" s="77"/>
      <c r="P31" s="78" t="s">
        <v>182</v>
      </c>
      <c r="Q31" s="79" t="s">
        <v>184</v>
      </c>
      <c r="R31" s="100" t="s">
        <v>197</v>
      </c>
      <c r="S31" s="81">
        <f>IF(R31="U",T31/1.2,T31)</f>
        <v>41.666666666666671</v>
      </c>
      <c r="T31" s="82">
        <v>50</v>
      </c>
      <c r="U31" s="83"/>
      <c r="V31" s="84"/>
      <c r="W31" s="85">
        <f>V31*S31</f>
        <v>0</v>
      </c>
      <c r="X31" s="86">
        <f>V31*T31</f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118</v>
      </c>
      <c r="B32" s="65" t="s">
        <v>119</v>
      </c>
      <c r="C32" s="66" t="s">
        <v>120</v>
      </c>
      <c r="D32" s="67" t="s">
        <v>121</v>
      </c>
      <c r="E32" s="68" t="s">
        <v>122</v>
      </c>
      <c r="F32" s="69"/>
      <c r="G32" s="70" t="s">
        <v>123</v>
      </c>
      <c r="H32" s="71" t="s">
        <v>127</v>
      </c>
      <c r="I32" s="68" t="s">
        <v>124</v>
      </c>
      <c r="J32" s="72">
        <v>2003</v>
      </c>
      <c r="K32" s="73">
        <v>1.5</v>
      </c>
      <c r="L32" s="74">
        <v>1</v>
      </c>
      <c r="M32" s="75" t="s">
        <v>135</v>
      </c>
      <c r="N32" s="76"/>
      <c r="O32" s="77"/>
      <c r="P32" s="78" t="s">
        <v>171</v>
      </c>
      <c r="Q32" s="79" t="s">
        <v>173</v>
      </c>
      <c r="R32" s="100" t="s">
        <v>198</v>
      </c>
      <c r="S32" s="81">
        <f>IF(R32="U",T32/1.2,T32)</f>
        <v>160</v>
      </c>
      <c r="T32" s="82">
        <v>160</v>
      </c>
      <c r="U32" s="83"/>
      <c r="V32" s="84"/>
      <c r="W32" s="85">
        <f>V32*S32</f>
        <v>0</v>
      </c>
      <c r="X32" s="86">
        <f>V32*T32</f>
        <v>0</v>
      </c>
      <c r="Y32" s="59"/>
      <c r="Z32" s="87"/>
      <c r="AA32" s="88"/>
      <c r="AB32" s="89"/>
      <c r="AC32" s="90"/>
    </row>
    <row r="33" spans="1:29" ht="15" customHeight="1" x14ac:dyDescent="0.2">
      <c r="A33" s="64" t="s">
        <v>118</v>
      </c>
      <c r="B33" s="65" t="s">
        <v>119</v>
      </c>
      <c r="C33" s="66" t="s">
        <v>120</v>
      </c>
      <c r="D33" s="67" t="s">
        <v>121</v>
      </c>
      <c r="E33" s="68" t="s">
        <v>122</v>
      </c>
      <c r="F33" s="69"/>
      <c r="G33" s="70" t="s">
        <v>123</v>
      </c>
      <c r="H33" s="71" t="s">
        <v>127</v>
      </c>
      <c r="I33" s="68" t="s">
        <v>124</v>
      </c>
      <c r="J33" s="72">
        <v>2007</v>
      </c>
      <c r="K33" s="73">
        <v>0.75</v>
      </c>
      <c r="L33" s="74">
        <v>1</v>
      </c>
      <c r="M33" s="75" t="s">
        <v>136</v>
      </c>
      <c r="N33" s="76"/>
      <c r="O33" s="77"/>
      <c r="P33" s="78" t="s">
        <v>167</v>
      </c>
      <c r="Q33" s="79" t="s">
        <v>168</v>
      </c>
      <c r="R33" s="80" t="s">
        <v>197</v>
      </c>
      <c r="S33" s="81">
        <f>IF(R33="U",T33/1.2,T33)</f>
        <v>70.833333333333343</v>
      </c>
      <c r="T33" s="82">
        <v>85</v>
      </c>
      <c r="U33" s="83"/>
      <c r="V33" s="84"/>
      <c r="W33" s="85">
        <f>V33*S33</f>
        <v>0</v>
      </c>
      <c r="X33" s="86">
        <f>V33*T33</f>
        <v>0</v>
      </c>
      <c r="Y33" s="59"/>
      <c r="Z33" s="87"/>
      <c r="AA33" s="88"/>
      <c r="AB33" s="89"/>
      <c r="AC33" s="90"/>
    </row>
    <row r="34" spans="1:29" ht="15.75" customHeight="1" x14ac:dyDescent="0.2">
      <c r="A34" s="64" t="s">
        <v>118</v>
      </c>
      <c r="B34" s="65" t="s">
        <v>119</v>
      </c>
      <c r="C34" s="66" t="s">
        <v>120</v>
      </c>
      <c r="D34" s="67" t="s">
        <v>121</v>
      </c>
      <c r="E34" s="68" t="s">
        <v>122</v>
      </c>
      <c r="F34" s="69"/>
      <c r="G34" s="70" t="s">
        <v>123</v>
      </c>
      <c r="H34" s="71" t="s">
        <v>127</v>
      </c>
      <c r="I34" s="68" t="s">
        <v>124</v>
      </c>
      <c r="J34" s="72">
        <v>2007</v>
      </c>
      <c r="K34" s="73">
        <v>12</v>
      </c>
      <c r="L34" s="74">
        <v>1</v>
      </c>
      <c r="M34" s="75" t="s">
        <v>135</v>
      </c>
      <c r="N34" s="76"/>
      <c r="O34" s="77"/>
      <c r="P34" s="78" t="s">
        <v>175</v>
      </c>
      <c r="Q34" s="79" t="s">
        <v>177</v>
      </c>
      <c r="R34" s="100" t="s">
        <v>198</v>
      </c>
      <c r="S34" s="81">
        <f>IF(R34="U",T34/1.2,T34)</f>
        <v>1600</v>
      </c>
      <c r="T34" s="82">
        <v>1600</v>
      </c>
      <c r="U34" s="83"/>
      <c r="V34" s="84"/>
      <c r="W34" s="85">
        <f>V34*S34</f>
        <v>0</v>
      </c>
      <c r="X34" s="86">
        <f>V34*T34</f>
        <v>0</v>
      </c>
      <c r="Y34" s="59"/>
      <c r="Z34" s="87"/>
      <c r="AA34" s="88"/>
      <c r="AB34" s="89"/>
      <c r="AC34" s="90"/>
    </row>
    <row r="35" spans="1:29" ht="15.75" customHeight="1" x14ac:dyDescent="0.2">
      <c r="A35" s="64" t="s">
        <v>118</v>
      </c>
      <c r="B35" s="65" t="s">
        <v>119</v>
      </c>
      <c r="C35" s="66" t="s">
        <v>120</v>
      </c>
      <c r="D35" s="67" t="s">
        <v>121</v>
      </c>
      <c r="E35" s="68" t="s">
        <v>122</v>
      </c>
      <c r="F35" s="69"/>
      <c r="G35" s="70" t="s">
        <v>123</v>
      </c>
      <c r="H35" s="71" t="s">
        <v>127</v>
      </c>
      <c r="I35" s="68" t="s">
        <v>124</v>
      </c>
      <c r="J35" s="72">
        <v>2011</v>
      </c>
      <c r="K35" s="73">
        <v>0.75</v>
      </c>
      <c r="L35" s="74">
        <v>4</v>
      </c>
      <c r="M35" s="75" t="s">
        <v>135</v>
      </c>
      <c r="N35" s="76"/>
      <c r="O35" s="77"/>
      <c r="P35" s="78" t="s">
        <v>147</v>
      </c>
      <c r="Q35" s="79" t="s">
        <v>148</v>
      </c>
      <c r="R35" s="100" t="s">
        <v>198</v>
      </c>
      <c r="S35" s="81">
        <f>IF(R35="U",T35/1.2,T35)</f>
        <v>110</v>
      </c>
      <c r="T35" s="82">
        <v>110</v>
      </c>
      <c r="U35" s="83"/>
      <c r="V35" s="84"/>
      <c r="W35" s="85">
        <f>V35*S35</f>
        <v>0</v>
      </c>
      <c r="X35" s="86">
        <f>V35*T35</f>
        <v>0</v>
      </c>
      <c r="Y35" s="59"/>
      <c r="Z35" s="87"/>
      <c r="AA35" s="88"/>
      <c r="AB35" s="89"/>
      <c r="AC35" s="90"/>
    </row>
    <row r="36" spans="1:29" ht="15.75" customHeight="1" x14ac:dyDescent="0.2">
      <c r="A36" s="64" t="s">
        <v>118</v>
      </c>
      <c r="B36" s="65" t="s">
        <v>119</v>
      </c>
      <c r="C36" s="66" t="s">
        <v>120</v>
      </c>
      <c r="D36" s="67" t="s">
        <v>121</v>
      </c>
      <c r="E36" s="68" t="s">
        <v>122</v>
      </c>
      <c r="F36" s="69"/>
      <c r="G36" s="70" t="s">
        <v>123</v>
      </c>
      <c r="H36" s="71" t="s">
        <v>127</v>
      </c>
      <c r="I36" s="68" t="s">
        <v>124</v>
      </c>
      <c r="J36" s="72">
        <v>2011</v>
      </c>
      <c r="K36" s="73">
        <v>18</v>
      </c>
      <c r="L36" s="74">
        <v>1</v>
      </c>
      <c r="M36" s="75" t="s">
        <v>135</v>
      </c>
      <c r="N36" s="76"/>
      <c r="O36" s="77"/>
      <c r="P36" s="78" t="s">
        <v>176</v>
      </c>
      <c r="Q36" s="79" t="s">
        <v>178</v>
      </c>
      <c r="R36" s="100" t="s">
        <v>197</v>
      </c>
      <c r="S36" s="81">
        <f>IF(R36="U",T36/1.2,T36)</f>
        <v>3262.5</v>
      </c>
      <c r="T36" s="82">
        <v>3915</v>
      </c>
      <c r="U36" s="83"/>
      <c r="V36" s="84"/>
      <c r="W36" s="85">
        <f>V36*S36</f>
        <v>0</v>
      </c>
      <c r="X36" s="86">
        <f>V36*T36</f>
        <v>0</v>
      </c>
      <c r="Y36" s="59"/>
      <c r="Z36" s="87"/>
      <c r="AA36" s="88"/>
      <c r="AB36" s="89"/>
      <c r="AC36" s="90"/>
    </row>
    <row r="37" spans="1:29" ht="15.75" customHeight="1" x14ac:dyDescent="0.2">
      <c r="A37" s="64" t="s">
        <v>118</v>
      </c>
      <c r="B37" s="65" t="s">
        <v>119</v>
      </c>
      <c r="C37" s="66" t="s">
        <v>120</v>
      </c>
      <c r="D37" s="67" t="s">
        <v>121</v>
      </c>
      <c r="E37" s="68" t="s">
        <v>122</v>
      </c>
      <c r="F37" s="69"/>
      <c r="G37" s="70" t="s">
        <v>123</v>
      </c>
      <c r="H37" s="71" t="s">
        <v>127</v>
      </c>
      <c r="I37" s="68" t="s">
        <v>124</v>
      </c>
      <c r="J37" s="72">
        <v>2014</v>
      </c>
      <c r="K37" s="73">
        <v>1.5</v>
      </c>
      <c r="L37" s="74">
        <v>1</v>
      </c>
      <c r="M37" s="75" t="s">
        <v>135</v>
      </c>
      <c r="N37" s="76"/>
      <c r="O37" s="77"/>
      <c r="P37" s="78" t="s">
        <v>172</v>
      </c>
      <c r="Q37" s="79" t="s">
        <v>174</v>
      </c>
      <c r="R37" s="100" t="s">
        <v>198</v>
      </c>
      <c r="S37" s="81">
        <f>IF(R37="U",T37/1.2,T37)</f>
        <v>130</v>
      </c>
      <c r="T37" s="82">
        <v>130</v>
      </c>
      <c r="U37" s="83"/>
      <c r="V37" s="84"/>
      <c r="W37" s="85">
        <f>V37*S37</f>
        <v>0</v>
      </c>
      <c r="X37" s="86">
        <f>V37*T37</f>
        <v>0</v>
      </c>
      <c r="Y37" s="59"/>
      <c r="Z37" s="87"/>
      <c r="AA37" s="88"/>
      <c r="AB37" s="89"/>
      <c r="AC37" s="90"/>
    </row>
    <row r="38" spans="1:29" ht="15.75" customHeight="1" x14ac:dyDescent="0.2">
      <c r="A38" s="64" t="s">
        <v>118</v>
      </c>
      <c r="B38" s="65" t="s">
        <v>119</v>
      </c>
      <c r="C38" s="66" t="s">
        <v>120</v>
      </c>
      <c r="D38" s="67" t="s">
        <v>121</v>
      </c>
      <c r="E38" s="68" t="s">
        <v>122</v>
      </c>
      <c r="F38" s="69"/>
      <c r="G38" s="70" t="s">
        <v>123</v>
      </c>
      <c r="H38" s="71" t="s">
        <v>127</v>
      </c>
      <c r="I38" s="68" t="s">
        <v>124</v>
      </c>
      <c r="J38" s="72">
        <v>2015</v>
      </c>
      <c r="K38" s="73">
        <v>1.5</v>
      </c>
      <c r="L38" s="74">
        <v>24</v>
      </c>
      <c r="M38" s="75" t="s">
        <v>135</v>
      </c>
      <c r="N38" s="76"/>
      <c r="O38" s="77"/>
      <c r="P38" s="78" t="s">
        <v>141</v>
      </c>
      <c r="Q38" s="79" t="s">
        <v>142</v>
      </c>
      <c r="R38" s="80" t="s">
        <v>197</v>
      </c>
      <c r="S38" s="81">
        <f>IF(R38="U",T38/1.2,T38)</f>
        <v>108.33333333333334</v>
      </c>
      <c r="T38" s="82">
        <v>130</v>
      </c>
      <c r="U38" s="83"/>
      <c r="V38" s="84"/>
      <c r="W38" s="85">
        <f>V38*S38</f>
        <v>0</v>
      </c>
      <c r="X38" s="86">
        <f>V38*T38</f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118</v>
      </c>
      <c r="B39" s="65" t="s">
        <v>119</v>
      </c>
      <c r="C39" s="66" t="s">
        <v>120</v>
      </c>
      <c r="D39" s="67" t="s">
        <v>121</v>
      </c>
      <c r="E39" s="68" t="s">
        <v>122</v>
      </c>
      <c r="F39" s="69"/>
      <c r="G39" s="70" t="s">
        <v>123</v>
      </c>
      <c r="H39" s="71" t="s">
        <v>127</v>
      </c>
      <c r="I39" s="68" t="s">
        <v>124</v>
      </c>
      <c r="J39" s="72">
        <v>2016</v>
      </c>
      <c r="K39" s="73">
        <v>0.75</v>
      </c>
      <c r="L39" s="74">
        <v>3</v>
      </c>
      <c r="M39" s="75" t="s">
        <v>135</v>
      </c>
      <c r="N39" s="76"/>
      <c r="O39" s="77"/>
      <c r="P39" s="78" t="s">
        <v>169</v>
      </c>
      <c r="Q39" s="79" t="s">
        <v>170</v>
      </c>
      <c r="R39" s="100" t="s">
        <v>198</v>
      </c>
      <c r="S39" s="81">
        <f>IF(R39="U",T39/1.2,T39)</f>
        <v>65</v>
      </c>
      <c r="T39" s="82">
        <v>65</v>
      </c>
      <c r="U39" s="83"/>
      <c r="V39" s="84"/>
      <c r="W39" s="85">
        <f>V39*S39</f>
        <v>0</v>
      </c>
      <c r="X39" s="86">
        <f>V39*T39</f>
        <v>0</v>
      </c>
      <c r="Y39" s="59"/>
      <c r="Z39" s="87"/>
      <c r="AA39" s="88"/>
      <c r="AB39" s="89"/>
      <c r="AC39" s="90"/>
    </row>
    <row r="40" spans="1:29" ht="15.75" customHeight="1" x14ac:dyDescent="0.2">
      <c r="A40" s="64" t="s">
        <v>118</v>
      </c>
      <c r="B40" s="65" t="s">
        <v>119</v>
      </c>
      <c r="C40" s="66" t="s">
        <v>120</v>
      </c>
      <c r="D40" s="67" t="s">
        <v>121</v>
      </c>
      <c r="E40" s="68" t="s">
        <v>122</v>
      </c>
      <c r="F40" s="69"/>
      <c r="G40" s="70" t="s">
        <v>123</v>
      </c>
      <c r="H40" s="71" t="s">
        <v>127</v>
      </c>
      <c r="I40" s="68" t="s">
        <v>124</v>
      </c>
      <c r="J40" s="72">
        <v>2016</v>
      </c>
      <c r="K40" s="73">
        <v>0.75</v>
      </c>
      <c r="L40" s="74">
        <v>6</v>
      </c>
      <c r="M40" s="75" t="s">
        <v>135</v>
      </c>
      <c r="N40" s="76"/>
      <c r="O40" s="77"/>
      <c r="P40" s="78" t="s">
        <v>151</v>
      </c>
      <c r="Q40" s="79" t="s">
        <v>153</v>
      </c>
      <c r="R40" s="100" t="s">
        <v>198</v>
      </c>
      <c r="S40" s="81">
        <f>IF(R40="U",T40/1.2,T40)</f>
        <v>65</v>
      </c>
      <c r="T40" s="82">
        <v>65</v>
      </c>
      <c r="U40" s="83"/>
      <c r="V40" s="84"/>
      <c r="W40" s="85">
        <f>V40*S40</f>
        <v>0</v>
      </c>
      <c r="X40" s="86">
        <f>V40*T40</f>
        <v>0</v>
      </c>
      <c r="Y40" s="59"/>
      <c r="Z40" s="87"/>
      <c r="AA40" s="88"/>
      <c r="AB40" s="89"/>
      <c r="AC40" s="90"/>
    </row>
    <row r="41" spans="1:29" ht="15.75" customHeight="1" x14ac:dyDescent="0.2">
      <c r="A41" s="64" t="s">
        <v>118</v>
      </c>
      <c r="B41" s="65" t="s">
        <v>119</v>
      </c>
      <c r="C41" s="66" t="s">
        <v>120</v>
      </c>
      <c r="D41" s="67" t="s">
        <v>121</v>
      </c>
      <c r="E41" s="68" t="s">
        <v>122</v>
      </c>
      <c r="F41" s="69"/>
      <c r="G41" s="70" t="s">
        <v>123</v>
      </c>
      <c r="H41" s="71" t="s">
        <v>127</v>
      </c>
      <c r="I41" s="68" t="s">
        <v>124</v>
      </c>
      <c r="J41" s="72">
        <v>2017</v>
      </c>
      <c r="K41" s="73">
        <v>0.75</v>
      </c>
      <c r="L41" s="74">
        <v>24</v>
      </c>
      <c r="M41" s="75" t="s">
        <v>135</v>
      </c>
      <c r="N41" s="76"/>
      <c r="O41" s="77"/>
      <c r="P41" s="78" t="s">
        <v>149</v>
      </c>
      <c r="Q41" s="79" t="s">
        <v>158</v>
      </c>
      <c r="R41" s="100" t="s">
        <v>197</v>
      </c>
      <c r="S41" s="81">
        <f>IF(R41="U",T41/1.2,T41)</f>
        <v>50</v>
      </c>
      <c r="T41" s="82">
        <v>60</v>
      </c>
      <c r="U41" s="83"/>
      <c r="V41" s="84"/>
      <c r="W41" s="85">
        <f>V41*S41</f>
        <v>0</v>
      </c>
      <c r="X41" s="86">
        <f>V41*T41</f>
        <v>0</v>
      </c>
      <c r="Y41" s="59"/>
      <c r="Z41" s="87"/>
      <c r="AA41" s="88"/>
      <c r="AB41" s="89"/>
      <c r="AC41" s="90"/>
    </row>
    <row r="42" spans="1:29" ht="15.75" customHeight="1" x14ac:dyDescent="0.2">
      <c r="A42" s="64" t="s">
        <v>118</v>
      </c>
      <c r="B42" s="65" t="s">
        <v>119</v>
      </c>
      <c r="C42" s="66" t="s">
        <v>120</v>
      </c>
      <c r="D42" s="67" t="s">
        <v>121</v>
      </c>
      <c r="E42" s="68" t="s">
        <v>122</v>
      </c>
      <c r="F42" s="69"/>
      <c r="G42" s="70" t="s">
        <v>123</v>
      </c>
      <c r="H42" s="71" t="s">
        <v>127</v>
      </c>
      <c r="I42" s="68" t="s">
        <v>124</v>
      </c>
      <c r="J42" s="72">
        <v>2017</v>
      </c>
      <c r="K42" s="73">
        <v>0.75</v>
      </c>
      <c r="L42" s="74">
        <v>24</v>
      </c>
      <c r="M42" s="75" t="s">
        <v>135</v>
      </c>
      <c r="N42" s="76"/>
      <c r="O42" s="77"/>
      <c r="P42" s="78" t="s">
        <v>149</v>
      </c>
      <c r="Q42" s="79" t="s">
        <v>159</v>
      </c>
      <c r="R42" s="100" t="s">
        <v>197</v>
      </c>
      <c r="S42" s="81">
        <f>IF(R42="U",T42/1.2,T42)</f>
        <v>50</v>
      </c>
      <c r="T42" s="82">
        <v>60</v>
      </c>
      <c r="U42" s="83"/>
      <c r="V42" s="84"/>
      <c r="W42" s="85">
        <f>V42*S42</f>
        <v>0</v>
      </c>
      <c r="X42" s="86">
        <f>V42*T42</f>
        <v>0</v>
      </c>
      <c r="Y42" s="59"/>
      <c r="Z42" s="87"/>
      <c r="AA42" s="88"/>
      <c r="AB42" s="89"/>
      <c r="AC42" s="90"/>
    </row>
    <row r="43" spans="1:29" ht="15.75" customHeight="1" x14ac:dyDescent="0.2">
      <c r="A43" s="64" t="s">
        <v>118</v>
      </c>
      <c r="B43" s="65" t="s">
        <v>119</v>
      </c>
      <c r="C43" s="66" t="s">
        <v>120</v>
      </c>
      <c r="D43" s="67" t="s">
        <v>121</v>
      </c>
      <c r="E43" s="68" t="s">
        <v>122</v>
      </c>
      <c r="F43" s="69"/>
      <c r="G43" s="70" t="s">
        <v>123</v>
      </c>
      <c r="H43" s="71" t="s">
        <v>127</v>
      </c>
      <c r="I43" s="68" t="s">
        <v>124</v>
      </c>
      <c r="J43" s="72">
        <v>2017</v>
      </c>
      <c r="K43" s="73">
        <v>1.5</v>
      </c>
      <c r="L43" s="74">
        <v>18</v>
      </c>
      <c r="M43" s="75" t="s">
        <v>135</v>
      </c>
      <c r="N43" s="76"/>
      <c r="O43" s="77"/>
      <c r="P43" s="78" t="s">
        <v>141</v>
      </c>
      <c r="Q43" s="79" t="s">
        <v>145</v>
      </c>
      <c r="R43" s="100" t="s">
        <v>197</v>
      </c>
      <c r="S43" s="81">
        <f>IF(R43="U",T43/1.2,T43)</f>
        <v>108.33333333333334</v>
      </c>
      <c r="T43" s="82">
        <v>130</v>
      </c>
      <c r="U43" s="83"/>
      <c r="V43" s="84"/>
      <c r="W43" s="85">
        <f>V43*S43</f>
        <v>0</v>
      </c>
      <c r="X43" s="86">
        <f>V43*T43</f>
        <v>0</v>
      </c>
      <c r="Y43" s="59"/>
      <c r="Z43" s="87"/>
      <c r="AA43" s="88"/>
      <c r="AB43" s="89"/>
      <c r="AC43" s="90"/>
    </row>
    <row r="44" spans="1:29" ht="15.75" customHeight="1" x14ac:dyDescent="0.2">
      <c r="A44" s="64" t="s">
        <v>118</v>
      </c>
      <c r="B44" s="65" t="s">
        <v>119</v>
      </c>
      <c r="C44" s="66" t="s">
        <v>120</v>
      </c>
      <c r="D44" s="67" t="s">
        <v>121</v>
      </c>
      <c r="E44" s="68" t="s">
        <v>122</v>
      </c>
      <c r="F44" s="69"/>
      <c r="G44" s="70" t="s">
        <v>123</v>
      </c>
      <c r="H44" s="71" t="s">
        <v>127</v>
      </c>
      <c r="I44" s="68" t="s">
        <v>124</v>
      </c>
      <c r="J44" s="72">
        <v>2017</v>
      </c>
      <c r="K44" s="73">
        <v>1.5</v>
      </c>
      <c r="L44" s="74">
        <v>21</v>
      </c>
      <c r="M44" s="75" t="s">
        <v>135</v>
      </c>
      <c r="N44" s="76"/>
      <c r="O44" s="77"/>
      <c r="P44" s="78" t="s">
        <v>143</v>
      </c>
      <c r="Q44" s="79" t="s">
        <v>144</v>
      </c>
      <c r="R44" s="100" t="s">
        <v>197</v>
      </c>
      <c r="S44" s="81">
        <f>IF(R44="U",T44/1.2,T44)</f>
        <v>108.33333333333334</v>
      </c>
      <c r="T44" s="82">
        <v>130</v>
      </c>
      <c r="U44" s="83"/>
      <c r="V44" s="84"/>
      <c r="W44" s="85">
        <f>V44*S44</f>
        <v>0</v>
      </c>
      <c r="X44" s="86">
        <f>V44*T44</f>
        <v>0</v>
      </c>
      <c r="Y44" s="59"/>
      <c r="Z44" s="87"/>
      <c r="AA44" s="88"/>
      <c r="AB44" s="89"/>
      <c r="AC44" s="90"/>
    </row>
    <row r="45" spans="1:29" ht="15.75" customHeight="1" x14ac:dyDescent="0.2">
      <c r="A45" s="64" t="s">
        <v>118</v>
      </c>
      <c r="B45" s="65" t="s">
        <v>119</v>
      </c>
      <c r="C45" s="66" t="s">
        <v>120</v>
      </c>
      <c r="D45" s="67" t="s">
        <v>121</v>
      </c>
      <c r="E45" s="68" t="s">
        <v>122</v>
      </c>
      <c r="F45" s="69"/>
      <c r="G45" s="70" t="s">
        <v>123</v>
      </c>
      <c r="H45" s="71" t="s">
        <v>127</v>
      </c>
      <c r="I45" s="68" t="s">
        <v>124</v>
      </c>
      <c r="J45" s="72">
        <v>2018</v>
      </c>
      <c r="K45" s="73">
        <v>0.75</v>
      </c>
      <c r="L45" s="74">
        <v>13</v>
      </c>
      <c r="M45" s="75" t="s">
        <v>135</v>
      </c>
      <c r="N45" s="76"/>
      <c r="O45" s="77"/>
      <c r="P45" s="78" t="s">
        <v>156</v>
      </c>
      <c r="Q45" s="79" t="s">
        <v>160</v>
      </c>
      <c r="R45" s="100" t="s">
        <v>197</v>
      </c>
      <c r="S45" s="81">
        <f>IF(R45="U",T45/1.2,T45)</f>
        <v>50</v>
      </c>
      <c r="T45" s="82">
        <v>60</v>
      </c>
      <c r="U45" s="83"/>
      <c r="V45" s="84"/>
      <c r="W45" s="85">
        <f>V45*S45</f>
        <v>0</v>
      </c>
      <c r="X45" s="86">
        <f>V45*T45</f>
        <v>0</v>
      </c>
      <c r="Y45" s="59"/>
      <c r="Z45" s="87"/>
      <c r="AA45" s="88"/>
      <c r="AB45" s="89"/>
      <c r="AC45" s="90"/>
    </row>
    <row r="46" spans="1:29" ht="15.75" customHeight="1" x14ac:dyDescent="0.2">
      <c r="A46" s="64" t="s">
        <v>118</v>
      </c>
      <c r="B46" s="65" t="s">
        <v>119</v>
      </c>
      <c r="C46" s="66" t="s">
        <v>120</v>
      </c>
      <c r="D46" s="67" t="s">
        <v>121</v>
      </c>
      <c r="E46" s="68" t="s">
        <v>122</v>
      </c>
      <c r="F46" s="69"/>
      <c r="G46" s="70" t="s">
        <v>123</v>
      </c>
      <c r="H46" s="71" t="s">
        <v>131</v>
      </c>
      <c r="I46" s="68" t="s">
        <v>126</v>
      </c>
      <c r="J46" s="72">
        <v>2011</v>
      </c>
      <c r="K46" s="73">
        <v>0.75</v>
      </c>
      <c r="L46" s="74">
        <v>4</v>
      </c>
      <c r="M46" s="75" t="s">
        <v>135</v>
      </c>
      <c r="N46" s="76"/>
      <c r="O46" s="77"/>
      <c r="P46" s="78" t="s">
        <v>165</v>
      </c>
      <c r="Q46" s="79" t="s">
        <v>166</v>
      </c>
      <c r="R46" s="100" t="s">
        <v>197</v>
      </c>
      <c r="S46" s="81">
        <f>IF(R46="U",T46/1.2,T46)</f>
        <v>58.333333333333336</v>
      </c>
      <c r="T46" s="82">
        <v>70</v>
      </c>
      <c r="U46" s="83"/>
      <c r="V46" s="84"/>
      <c r="W46" s="85">
        <f>V46*S46</f>
        <v>0</v>
      </c>
      <c r="X46" s="86">
        <f>V46*T46</f>
        <v>0</v>
      </c>
      <c r="Y46" s="59"/>
      <c r="Z46" s="87"/>
      <c r="AA46" s="88"/>
      <c r="AB46" s="89"/>
      <c r="AC46" s="90"/>
    </row>
    <row r="47" spans="1:29" ht="15.75" customHeight="1" x14ac:dyDescent="0.2">
      <c r="A47" s="64" t="s">
        <v>118</v>
      </c>
      <c r="B47" s="65" t="s">
        <v>119</v>
      </c>
      <c r="C47" s="66" t="s">
        <v>120</v>
      </c>
      <c r="D47" s="67" t="s">
        <v>121</v>
      </c>
      <c r="E47" s="68" t="s">
        <v>122</v>
      </c>
      <c r="F47" s="69"/>
      <c r="G47" s="70" t="s">
        <v>123</v>
      </c>
      <c r="H47" s="71" t="s">
        <v>125</v>
      </c>
      <c r="I47" s="68" t="s">
        <v>126</v>
      </c>
      <c r="J47" s="72">
        <v>2017</v>
      </c>
      <c r="K47" s="73">
        <v>0.75</v>
      </c>
      <c r="L47" s="74">
        <v>18</v>
      </c>
      <c r="M47" s="75" t="s">
        <v>135</v>
      </c>
      <c r="N47" s="76"/>
      <c r="O47" s="77"/>
      <c r="P47" s="78" t="s">
        <v>143</v>
      </c>
      <c r="Q47" s="79" t="s">
        <v>155</v>
      </c>
      <c r="R47" s="100" t="s">
        <v>197</v>
      </c>
      <c r="S47" s="81">
        <f>IF(R47="U",T47/1.2,T47)</f>
        <v>50</v>
      </c>
      <c r="T47" s="82">
        <v>60</v>
      </c>
      <c r="U47" s="83"/>
      <c r="V47" s="84"/>
      <c r="W47" s="85">
        <f>V47*S47</f>
        <v>0</v>
      </c>
      <c r="X47" s="86">
        <f>V47*T47</f>
        <v>0</v>
      </c>
      <c r="Y47" s="59"/>
      <c r="Z47" s="87"/>
      <c r="AA47" s="88"/>
      <c r="AB47" s="89"/>
      <c r="AC47" s="90"/>
    </row>
    <row r="48" spans="1:29" ht="15.75" customHeight="1" x14ac:dyDescent="0.2">
      <c r="A48" s="64" t="s">
        <v>118</v>
      </c>
      <c r="B48" s="65" t="s">
        <v>119</v>
      </c>
      <c r="C48" s="66" t="s">
        <v>120</v>
      </c>
      <c r="D48" s="67" t="s">
        <v>121</v>
      </c>
      <c r="E48" s="68" t="s">
        <v>122</v>
      </c>
      <c r="F48" s="69"/>
      <c r="G48" s="70" t="s">
        <v>123</v>
      </c>
      <c r="H48" s="71" t="s">
        <v>125</v>
      </c>
      <c r="I48" s="68" t="s">
        <v>126</v>
      </c>
      <c r="J48" s="72">
        <v>2017</v>
      </c>
      <c r="K48" s="73">
        <v>1.5</v>
      </c>
      <c r="L48" s="74">
        <v>6</v>
      </c>
      <c r="M48" s="75" t="s">
        <v>135</v>
      </c>
      <c r="N48" s="76"/>
      <c r="O48" s="77"/>
      <c r="P48" s="78" t="s">
        <v>137</v>
      </c>
      <c r="Q48" s="79" t="s">
        <v>140</v>
      </c>
      <c r="R48" s="80" t="s">
        <v>197</v>
      </c>
      <c r="S48" s="81">
        <f>IF(R48="U",T48/1.2,T48)</f>
        <v>108.33333333333334</v>
      </c>
      <c r="T48" s="82">
        <v>130</v>
      </c>
      <c r="U48" s="83"/>
      <c r="V48" s="84"/>
      <c r="W48" s="85">
        <f>V48*S48</f>
        <v>0</v>
      </c>
      <c r="X48" s="86">
        <f>V48*T48</f>
        <v>0</v>
      </c>
      <c r="Y48" s="59"/>
      <c r="Z48" s="87"/>
      <c r="AA48" s="88"/>
      <c r="AB48" s="89"/>
      <c r="AC48" s="90"/>
    </row>
    <row r="49" spans="1:29" ht="15.75" customHeight="1" x14ac:dyDescent="0.2">
      <c r="A49" s="64" t="s">
        <v>118</v>
      </c>
      <c r="B49" s="65" t="s">
        <v>119</v>
      </c>
      <c r="C49" s="66" t="s">
        <v>120</v>
      </c>
      <c r="D49" s="67" t="s">
        <v>121</v>
      </c>
      <c r="E49" s="68" t="s">
        <v>122</v>
      </c>
      <c r="F49" s="69"/>
      <c r="G49" s="70" t="s">
        <v>123</v>
      </c>
      <c r="H49" s="71" t="s">
        <v>125</v>
      </c>
      <c r="I49" s="68" t="s">
        <v>126</v>
      </c>
      <c r="J49" s="72">
        <v>2017</v>
      </c>
      <c r="K49" s="73">
        <v>3</v>
      </c>
      <c r="L49" s="74">
        <v>2</v>
      </c>
      <c r="M49" s="75" t="s">
        <v>135</v>
      </c>
      <c r="N49" s="76"/>
      <c r="O49" s="77"/>
      <c r="P49" s="78" t="s">
        <v>163</v>
      </c>
      <c r="Q49" s="79" t="s">
        <v>164</v>
      </c>
      <c r="R49" s="100" t="s">
        <v>197</v>
      </c>
      <c r="S49" s="81">
        <f>IF(R49="U",T49/1.2,T49)</f>
        <v>200</v>
      </c>
      <c r="T49" s="82">
        <v>240</v>
      </c>
      <c r="U49" s="83"/>
      <c r="V49" s="84"/>
      <c r="W49" s="85">
        <f>V49*S49</f>
        <v>0</v>
      </c>
      <c r="X49" s="86">
        <f>V49*T49</f>
        <v>0</v>
      </c>
      <c r="Y49" s="59"/>
      <c r="Z49" s="87"/>
      <c r="AA49" s="88"/>
      <c r="AB49" s="89"/>
      <c r="AC49" s="90"/>
    </row>
    <row r="50" spans="1:29" ht="15.75" customHeight="1" x14ac:dyDescent="0.2">
      <c r="A50" s="64" t="s">
        <v>118</v>
      </c>
      <c r="B50" s="65" t="s">
        <v>119</v>
      </c>
      <c r="C50" s="66" t="s">
        <v>120</v>
      </c>
      <c r="D50" s="67" t="s">
        <v>121</v>
      </c>
      <c r="E50" s="68" t="s">
        <v>122</v>
      </c>
      <c r="F50" s="69"/>
      <c r="G50" s="70" t="s">
        <v>123</v>
      </c>
      <c r="H50" s="71" t="s">
        <v>125</v>
      </c>
      <c r="I50" s="68" t="s">
        <v>126</v>
      </c>
      <c r="J50" s="72">
        <v>2018</v>
      </c>
      <c r="K50" s="73">
        <v>0.75</v>
      </c>
      <c r="L50" s="74">
        <v>12</v>
      </c>
      <c r="M50" s="75" t="s">
        <v>135</v>
      </c>
      <c r="N50" s="76"/>
      <c r="O50" s="77"/>
      <c r="P50" s="78" t="s">
        <v>156</v>
      </c>
      <c r="Q50" s="79" t="s">
        <v>157</v>
      </c>
      <c r="R50" s="100" t="s">
        <v>197</v>
      </c>
      <c r="S50" s="81">
        <f>IF(R50="U",T50/1.2,T50)</f>
        <v>50</v>
      </c>
      <c r="T50" s="82">
        <v>60</v>
      </c>
      <c r="U50" s="83"/>
      <c r="V50" s="84"/>
      <c r="W50" s="85">
        <f>V50*S50</f>
        <v>0</v>
      </c>
      <c r="X50" s="86">
        <f>V50*T50</f>
        <v>0</v>
      </c>
      <c r="Y50" s="59"/>
      <c r="Z50" s="87"/>
      <c r="AA50" s="88"/>
      <c r="AB50" s="89"/>
      <c r="AC50" s="90"/>
    </row>
    <row r="51" spans="1:29" ht="15.75" customHeight="1" x14ac:dyDescent="0.2">
      <c r="A51" s="64" t="s">
        <v>118</v>
      </c>
      <c r="B51" s="65" t="s">
        <v>119</v>
      </c>
      <c r="C51" s="66" t="s">
        <v>120</v>
      </c>
      <c r="D51" s="67" t="s">
        <v>121</v>
      </c>
      <c r="E51" s="68" t="s">
        <v>122</v>
      </c>
      <c r="F51" s="69"/>
      <c r="G51" s="70" t="s">
        <v>123</v>
      </c>
      <c r="H51" s="71" t="s">
        <v>125</v>
      </c>
      <c r="I51" s="68" t="s">
        <v>126</v>
      </c>
      <c r="J51" s="72">
        <v>2019</v>
      </c>
      <c r="K51" s="73">
        <v>0.75</v>
      </c>
      <c r="L51" s="74">
        <v>12</v>
      </c>
      <c r="M51" s="75" t="s">
        <v>135</v>
      </c>
      <c r="N51" s="76"/>
      <c r="O51" s="77"/>
      <c r="P51" s="78" t="s">
        <v>156</v>
      </c>
      <c r="Q51" s="79" t="s">
        <v>187</v>
      </c>
      <c r="R51" s="100" t="s">
        <v>197</v>
      </c>
      <c r="S51" s="81">
        <f>IF(R51="U",T51/1.2,T51)</f>
        <v>45.833333333333336</v>
      </c>
      <c r="T51" s="82">
        <v>55</v>
      </c>
      <c r="U51" s="83"/>
      <c r="V51" s="84"/>
      <c r="W51" s="85">
        <f>V51*S51</f>
        <v>0</v>
      </c>
      <c r="X51" s="86">
        <f>V51*T51</f>
        <v>0</v>
      </c>
      <c r="Y51" s="59"/>
      <c r="Z51" s="87"/>
      <c r="AA51" s="88"/>
      <c r="AB51" s="89"/>
      <c r="AC51" s="90"/>
    </row>
  </sheetData>
  <autoFilter ref="A14:X51" xr:uid="{00000000-0009-0000-0000-000000000000}">
    <sortState xmlns:xlrd2="http://schemas.microsoft.com/office/spreadsheetml/2017/richdata2" ref="A15:X51">
      <sortCondition descending="1" ref="H14:H51"/>
    </sortState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51" xr:uid="{00000000-0002-0000-0000-000000000000}">
      <formula1>-500</formula1>
      <formula2>500</formula2>
    </dataValidation>
    <dataValidation type="list" allowBlank="1" showInputMessage="1" showErrorMessage="1" sqref="AB1:AB12 AB15:AB51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51" xr:uid="{00000000-0002-0000-0000-000002000000}">
      <formula1>0</formula1>
      <formula2>1000</formula2>
    </dataValidation>
    <dataValidation type="list" allowBlank="1" showInputMessage="1" showErrorMessage="1" sqref="A15:A51" xr:uid="{00000000-0002-0000-0000-000003000000}">
      <formula1>"Wein,Schaumwein,Fortfied,Spirituose"</formula1>
      <formula2>0</formula2>
    </dataValidation>
    <dataValidation type="list" allowBlank="1" showInputMessage="1" showErrorMessage="1" sqref="B15:B51" xr:uid="{00000000-0002-0000-0000-000004000000}">
      <formula1>"weiÃ,rot,rosÃ©,n.a."</formula1>
      <formula2>0</formula2>
    </dataValidation>
    <dataValidation type="list" allowBlank="1" showInputMessage="1" showErrorMessage="1" sqref="C15:C51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3" firstPageNumber="0" fitToHeight="2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5" customWidth="1"/>
    <col min="2" max="2" width="19.33203125" style="115" customWidth="1"/>
    <col min="3" max="3" width="12.83203125" style="115" bestFit="1" customWidth="1"/>
    <col min="4" max="4" width="11.5" style="115" customWidth="1"/>
    <col min="5" max="5" width="23.5" style="115" customWidth="1"/>
    <col min="6" max="6" width="31.6640625" style="115" bestFit="1" customWidth="1"/>
    <col min="7" max="9" width="10.83203125" style="115"/>
    <col min="10" max="10" width="17.1640625" style="115" customWidth="1"/>
    <col min="11" max="11" width="8" style="115" customWidth="1"/>
    <col min="12" max="12" width="8.1640625" style="115" customWidth="1"/>
    <col min="13" max="13" width="7.83203125" style="115" customWidth="1"/>
    <col min="14" max="16384" width="10.83203125" style="115"/>
  </cols>
  <sheetData>
    <row r="1" spans="1:15" ht="17" thickBot="1" x14ac:dyDescent="0.25"/>
    <row r="2" spans="1:15" s="116" customFormat="1" ht="29" customHeight="1" x14ac:dyDescent="0.2">
      <c r="D2" s="227" t="s">
        <v>49</v>
      </c>
      <c r="E2" s="228"/>
      <c r="F2" s="117" t="s">
        <v>1</v>
      </c>
      <c r="G2" s="229"/>
      <c r="H2" s="230"/>
      <c r="I2" s="231"/>
      <c r="J2" s="118"/>
      <c r="K2" s="232" t="s">
        <v>2</v>
      </c>
      <c r="L2" s="233"/>
      <c r="M2" s="233"/>
      <c r="N2" s="233"/>
      <c r="O2" s="234"/>
    </row>
    <row r="3" spans="1:15" s="116" customFormat="1" ht="31" customHeight="1" thickBot="1" x14ac:dyDescent="0.25">
      <c r="D3" s="222" t="s">
        <v>50</v>
      </c>
      <c r="E3" s="223"/>
      <c r="F3" s="119" t="s">
        <v>3</v>
      </c>
      <c r="G3" s="235"/>
      <c r="H3" s="236"/>
      <c r="I3" s="237"/>
      <c r="J3" s="118"/>
      <c r="K3" s="120" t="s">
        <v>51</v>
      </c>
      <c r="L3" s="121" t="s">
        <v>52</v>
      </c>
      <c r="M3" s="122" t="s">
        <v>63</v>
      </c>
      <c r="N3" s="123" t="s">
        <v>5</v>
      </c>
      <c r="O3" s="124" t="s">
        <v>6</v>
      </c>
    </row>
    <row r="4" spans="1:15" s="116" customFormat="1" ht="28" customHeight="1" x14ac:dyDescent="0.2">
      <c r="A4" s="238" t="s">
        <v>53</v>
      </c>
      <c r="B4" s="238"/>
      <c r="C4" s="238"/>
      <c r="D4" s="239" t="s">
        <v>54</v>
      </c>
      <c r="E4" s="223"/>
      <c r="F4" s="125" t="s">
        <v>7</v>
      </c>
      <c r="G4" s="235"/>
      <c r="H4" s="236"/>
      <c r="I4" s="237"/>
      <c r="J4" s="118"/>
      <c r="K4" s="240">
        <f>SUM(K9:K3493)</f>
        <v>0</v>
      </c>
      <c r="L4" s="242">
        <f>SUM(L9:L3493)</f>
        <v>0</v>
      </c>
      <c r="M4" s="215">
        <f>SUM(M9:M3493)</f>
        <v>0</v>
      </c>
      <c r="N4" s="217">
        <f>SUM(N9:N3493)</f>
        <v>0</v>
      </c>
      <c r="O4" s="219">
        <f>SUM(O9:O3493)</f>
        <v>0</v>
      </c>
    </row>
    <row r="5" spans="1:15" s="116" customFormat="1" ht="32" customHeight="1" thickBot="1" x14ac:dyDescent="0.25">
      <c r="A5" s="221" t="s">
        <v>117</v>
      </c>
      <c r="B5" s="221"/>
      <c r="D5" s="222" t="s">
        <v>55</v>
      </c>
      <c r="E5" s="223"/>
      <c r="F5" s="126" t="s">
        <v>8</v>
      </c>
      <c r="G5" s="224"/>
      <c r="H5" s="225"/>
      <c r="I5" s="226"/>
      <c r="J5" s="118"/>
      <c r="K5" s="241"/>
      <c r="L5" s="243"/>
      <c r="M5" s="216"/>
      <c r="N5" s="218"/>
      <c r="O5" s="220"/>
    </row>
    <row r="6" spans="1:15" s="116" customFormat="1" ht="14" customHeight="1" thickBot="1" x14ac:dyDescent="0.25">
      <c r="D6" s="127"/>
      <c r="E6" s="127"/>
      <c r="F6" s="128"/>
      <c r="G6" s="129"/>
      <c r="H6" s="130"/>
      <c r="I6" s="130"/>
      <c r="J6" s="118"/>
      <c r="K6" s="131"/>
      <c r="L6" s="131"/>
      <c r="M6" s="131"/>
      <c r="N6" s="131"/>
      <c r="O6" s="131"/>
    </row>
    <row r="7" spans="1:15" s="132" customFormat="1" ht="26.25" customHeight="1" x14ac:dyDescent="0.2">
      <c r="A7" s="201" t="s">
        <v>56</v>
      </c>
      <c r="B7" s="202"/>
      <c r="C7" s="202"/>
      <c r="D7" s="203"/>
      <c r="E7" s="204" t="s">
        <v>57</v>
      </c>
      <c r="F7" s="206" t="s">
        <v>58</v>
      </c>
      <c r="G7" s="206" t="s">
        <v>59</v>
      </c>
      <c r="H7" s="208"/>
      <c r="I7" s="209"/>
      <c r="J7" s="210" t="s">
        <v>19</v>
      </c>
      <c r="K7" s="212" t="s">
        <v>25</v>
      </c>
      <c r="L7" s="213"/>
      <c r="M7" s="213"/>
      <c r="N7" s="213"/>
      <c r="O7" s="214"/>
    </row>
    <row r="8" spans="1:15" s="116" customFormat="1" ht="41" customHeight="1" thickBot="1" x14ac:dyDescent="0.25">
      <c r="A8" s="133" t="s">
        <v>28</v>
      </c>
      <c r="B8" s="134" t="s">
        <v>60</v>
      </c>
      <c r="C8" s="135" t="s">
        <v>61</v>
      </c>
      <c r="D8" s="136" t="s">
        <v>62</v>
      </c>
      <c r="E8" s="205"/>
      <c r="F8" s="207"/>
      <c r="G8" s="137" t="s">
        <v>51</v>
      </c>
      <c r="H8" s="138" t="s">
        <v>52</v>
      </c>
      <c r="I8" s="139" t="s">
        <v>63</v>
      </c>
      <c r="J8" s="211"/>
      <c r="K8" s="140" t="s">
        <v>64</v>
      </c>
      <c r="L8" s="141" t="s">
        <v>65</v>
      </c>
      <c r="M8" s="141" t="s">
        <v>66</v>
      </c>
      <c r="N8" s="142" t="s">
        <v>5</v>
      </c>
      <c r="O8" s="143" t="s">
        <v>6</v>
      </c>
    </row>
    <row r="9" spans="1:15" s="116" customFormat="1" ht="171" customHeight="1" x14ac:dyDescent="0.2">
      <c r="A9" s="144" t="s">
        <v>67</v>
      </c>
      <c r="B9" s="145" t="s">
        <v>68</v>
      </c>
      <c r="C9" s="146" t="s">
        <v>69</v>
      </c>
      <c r="D9" s="147" t="s">
        <v>70</v>
      </c>
      <c r="E9" s="148"/>
      <c r="F9" s="149" t="s">
        <v>102</v>
      </c>
      <c r="G9" s="150">
        <v>51.1</v>
      </c>
      <c r="H9" s="151">
        <v>101</v>
      </c>
      <c r="I9" s="152">
        <v>299.39999999999998</v>
      </c>
      <c r="J9" s="153"/>
      <c r="K9" s="154"/>
      <c r="L9" s="155"/>
      <c r="M9" s="155"/>
      <c r="N9" s="156">
        <f t="shared" ref="N9:N19" si="0">O9/1.2</f>
        <v>0</v>
      </c>
      <c r="O9" s="157">
        <f>K9*G9+L9*H9+M9*I9</f>
        <v>0</v>
      </c>
    </row>
    <row r="10" spans="1:15" s="116" customFormat="1" ht="171" customHeight="1" x14ac:dyDescent="0.2">
      <c r="A10" s="144" t="s">
        <v>67</v>
      </c>
      <c r="B10" s="145" t="s">
        <v>43</v>
      </c>
      <c r="C10" s="146" t="s">
        <v>71</v>
      </c>
      <c r="D10" s="147" t="s">
        <v>72</v>
      </c>
      <c r="E10" s="148"/>
      <c r="F10" s="149" t="s">
        <v>103</v>
      </c>
      <c r="G10" s="150">
        <v>48.1</v>
      </c>
      <c r="H10" s="151">
        <v>95</v>
      </c>
      <c r="I10" s="152">
        <v>281.39999999999998</v>
      </c>
      <c r="J10" s="153"/>
      <c r="K10" s="154"/>
      <c r="L10" s="155"/>
      <c r="M10" s="155"/>
      <c r="N10" s="156">
        <f t="shared" si="0"/>
        <v>0</v>
      </c>
      <c r="O10" s="157">
        <f t="shared" ref="O10:O12" si="1">K10*G10+L10*H10+M10*I10</f>
        <v>0</v>
      </c>
    </row>
    <row r="11" spans="1:15" s="116" customFormat="1" ht="183" customHeight="1" x14ac:dyDescent="0.2">
      <c r="A11" s="144" t="s">
        <v>67</v>
      </c>
      <c r="B11" s="145" t="s">
        <v>73</v>
      </c>
      <c r="C11" s="146" t="s">
        <v>74</v>
      </c>
      <c r="D11" s="147" t="s">
        <v>75</v>
      </c>
      <c r="E11" s="148"/>
      <c r="F11" s="149" t="s">
        <v>104</v>
      </c>
      <c r="G11" s="150">
        <v>47.1</v>
      </c>
      <c r="H11" s="151">
        <v>93</v>
      </c>
      <c r="I11" s="152">
        <v>275.39999999999998</v>
      </c>
      <c r="J11" s="153"/>
      <c r="K11" s="154"/>
      <c r="L11" s="155"/>
      <c r="M11" s="155"/>
      <c r="N11" s="156">
        <f t="shared" si="0"/>
        <v>0</v>
      </c>
      <c r="O11" s="157">
        <f t="shared" si="1"/>
        <v>0</v>
      </c>
    </row>
    <row r="12" spans="1:15" s="116" customFormat="1" ht="187" customHeight="1" x14ac:dyDescent="0.2">
      <c r="A12" s="144" t="s">
        <v>67</v>
      </c>
      <c r="B12" s="145" t="s">
        <v>76</v>
      </c>
      <c r="C12" s="146" t="s">
        <v>69</v>
      </c>
      <c r="D12" s="147" t="s">
        <v>77</v>
      </c>
      <c r="E12" s="148"/>
      <c r="F12" s="149" t="s">
        <v>105</v>
      </c>
      <c r="G12" s="150">
        <v>46.1</v>
      </c>
      <c r="H12" s="151">
        <v>91</v>
      </c>
      <c r="I12" s="152">
        <v>269.39999999999998</v>
      </c>
      <c r="J12" s="153"/>
      <c r="K12" s="154"/>
      <c r="L12" s="155"/>
      <c r="M12" s="155"/>
      <c r="N12" s="156">
        <f t="shared" si="0"/>
        <v>0</v>
      </c>
      <c r="O12" s="157">
        <f t="shared" si="1"/>
        <v>0</v>
      </c>
    </row>
    <row r="13" spans="1:15" s="116" customFormat="1" ht="171" customHeight="1" x14ac:dyDescent="0.2">
      <c r="A13" s="144" t="s">
        <v>78</v>
      </c>
      <c r="B13" s="145" t="s">
        <v>79</v>
      </c>
      <c r="C13" s="146" t="s">
        <v>80</v>
      </c>
      <c r="D13" s="147" t="s">
        <v>81</v>
      </c>
      <c r="E13" s="148"/>
      <c r="F13" s="149" t="s">
        <v>106</v>
      </c>
      <c r="G13" s="150">
        <v>98.9</v>
      </c>
      <c r="H13" s="151" t="s">
        <v>45</v>
      </c>
      <c r="I13" s="152" t="s">
        <v>45</v>
      </c>
      <c r="J13" s="153"/>
      <c r="K13" s="154"/>
      <c r="L13" s="155" t="s">
        <v>45</v>
      </c>
      <c r="M13" s="155" t="s">
        <v>45</v>
      </c>
      <c r="N13" s="156">
        <f t="shared" si="0"/>
        <v>0</v>
      </c>
      <c r="O13" s="157">
        <f t="shared" ref="O13:O19" si="2">K13*G13</f>
        <v>0</v>
      </c>
    </row>
    <row r="14" spans="1:15" s="116" customFormat="1" ht="171" customHeight="1" x14ac:dyDescent="0.2">
      <c r="A14" s="144" t="s">
        <v>78</v>
      </c>
      <c r="B14" s="145" t="s">
        <v>44</v>
      </c>
      <c r="C14" s="146" t="s">
        <v>82</v>
      </c>
      <c r="D14" s="147" t="s">
        <v>83</v>
      </c>
      <c r="E14" s="148"/>
      <c r="F14" s="149" t="s">
        <v>107</v>
      </c>
      <c r="G14" s="150">
        <v>114.9</v>
      </c>
      <c r="H14" s="151" t="s">
        <v>45</v>
      </c>
      <c r="I14" s="152" t="s">
        <v>45</v>
      </c>
      <c r="J14" s="153"/>
      <c r="K14" s="154"/>
      <c r="L14" s="155" t="s">
        <v>45</v>
      </c>
      <c r="M14" s="155" t="s">
        <v>45</v>
      </c>
      <c r="N14" s="156">
        <f t="shared" si="0"/>
        <v>0</v>
      </c>
      <c r="O14" s="157">
        <f t="shared" si="2"/>
        <v>0</v>
      </c>
    </row>
    <row r="15" spans="1:15" s="116" customFormat="1" ht="171" customHeight="1" x14ac:dyDescent="0.2">
      <c r="A15" s="144" t="s">
        <v>78</v>
      </c>
      <c r="B15" s="145" t="s">
        <v>84</v>
      </c>
      <c r="C15" s="146" t="s">
        <v>85</v>
      </c>
      <c r="D15" s="147" t="s">
        <v>86</v>
      </c>
      <c r="E15" s="148"/>
      <c r="F15" s="149" t="s">
        <v>108</v>
      </c>
      <c r="G15" s="150">
        <v>45.9</v>
      </c>
      <c r="H15" s="151" t="s">
        <v>45</v>
      </c>
      <c r="I15" s="152" t="s">
        <v>45</v>
      </c>
      <c r="J15" s="153"/>
      <c r="K15" s="154"/>
      <c r="L15" s="155" t="s">
        <v>45</v>
      </c>
      <c r="M15" s="155" t="s">
        <v>45</v>
      </c>
      <c r="N15" s="156">
        <f t="shared" si="0"/>
        <v>0</v>
      </c>
      <c r="O15" s="157">
        <f t="shared" si="2"/>
        <v>0</v>
      </c>
    </row>
    <row r="16" spans="1:15" s="116" customFormat="1" ht="171" customHeight="1" x14ac:dyDescent="0.2">
      <c r="A16" s="144" t="s">
        <v>78</v>
      </c>
      <c r="B16" s="145" t="s">
        <v>87</v>
      </c>
      <c r="C16" s="146" t="s">
        <v>88</v>
      </c>
      <c r="D16" s="147" t="s">
        <v>89</v>
      </c>
      <c r="E16" s="148"/>
      <c r="F16" s="149" t="s">
        <v>109</v>
      </c>
      <c r="G16" s="150">
        <v>63.9</v>
      </c>
      <c r="H16" s="151" t="s">
        <v>45</v>
      </c>
      <c r="I16" s="152" t="s">
        <v>45</v>
      </c>
      <c r="J16" s="153"/>
      <c r="K16" s="154"/>
      <c r="L16" s="155" t="s">
        <v>45</v>
      </c>
      <c r="M16" s="155" t="s">
        <v>45</v>
      </c>
      <c r="N16" s="156">
        <f t="shared" si="0"/>
        <v>0</v>
      </c>
      <c r="O16" s="157">
        <f t="shared" si="2"/>
        <v>0</v>
      </c>
    </row>
    <row r="17" spans="1:15" s="116" customFormat="1" ht="189" customHeight="1" x14ac:dyDescent="0.2">
      <c r="A17" s="144" t="s">
        <v>78</v>
      </c>
      <c r="B17" s="145" t="s">
        <v>90</v>
      </c>
      <c r="C17" s="146" t="s">
        <v>91</v>
      </c>
      <c r="D17" s="147" t="s">
        <v>92</v>
      </c>
      <c r="E17" s="148"/>
      <c r="F17" s="149" t="s">
        <v>110</v>
      </c>
      <c r="G17" s="150">
        <v>79.900000000000006</v>
      </c>
      <c r="H17" s="151" t="s">
        <v>45</v>
      </c>
      <c r="I17" s="152" t="s">
        <v>45</v>
      </c>
      <c r="J17" s="153"/>
      <c r="K17" s="154"/>
      <c r="L17" s="155" t="s">
        <v>45</v>
      </c>
      <c r="M17" s="155" t="s">
        <v>45</v>
      </c>
      <c r="N17" s="156">
        <f t="shared" si="0"/>
        <v>0</v>
      </c>
      <c r="O17" s="157">
        <f t="shared" si="2"/>
        <v>0</v>
      </c>
    </row>
    <row r="18" spans="1:15" s="116" customFormat="1" ht="171" customHeight="1" thickBot="1" x14ac:dyDescent="0.25">
      <c r="A18" s="144" t="s">
        <v>78</v>
      </c>
      <c r="B18" s="145" t="s">
        <v>93</v>
      </c>
      <c r="C18" s="146" t="s">
        <v>94</v>
      </c>
      <c r="D18" s="147" t="s">
        <v>95</v>
      </c>
      <c r="E18" s="148"/>
      <c r="F18" s="158" t="s">
        <v>111</v>
      </c>
      <c r="G18" s="150">
        <v>50.9</v>
      </c>
      <c r="H18" s="151" t="s">
        <v>45</v>
      </c>
      <c r="I18" s="152" t="s">
        <v>45</v>
      </c>
      <c r="J18" s="153"/>
      <c r="K18" s="154"/>
      <c r="L18" s="155" t="s">
        <v>45</v>
      </c>
      <c r="M18" s="155" t="s">
        <v>45</v>
      </c>
      <c r="N18" s="156">
        <f t="shared" si="0"/>
        <v>0</v>
      </c>
      <c r="O18" s="157">
        <f t="shared" si="2"/>
        <v>0</v>
      </c>
    </row>
    <row r="19" spans="1:15" s="116" customFormat="1" ht="171" customHeight="1" thickBot="1" x14ac:dyDescent="0.25">
      <c r="A19" s="159" t="s">
        <v>78</v>
      </c>
      <c r="B19" s="160" t="s">
        <v>96</v>
      </c>
      <c r="C19" s="161" t="s">
        <v>97</v>
      </c>
      <c r="D19" s="162" t="s">
        <v>98</v>
      </c>
      <c r="E19" s="163"/>
      <c r="F19" s="158" t="s">
        <v>112</v>
      </c>
      <c r="G19" s="164">
        <v>81.900000000000006</v>
      </c>
      <c r="H19" s="151" t="s">
        <v>45</v>
      </c>
      <c r="I19" s="152" t="s">
        <v>45</v>
      </c>
      <c r="J19" s="165"/>
      <c r="K19" s="166"/>
      <c r="L19" s="167" t="s">
        <v>45</v>
      </c>
      <c r="M19" s="167" t="s">
        <v>45</v>
      </c>
      <c r="N19" s="168">
        <f t="shared" si="0"/>
        <v>0</v>
      </c>
      <c r="O19" s="169">
        <f t="shared" si="2"/>
        <v>0</v>
      </c>
    </row>
  </sheetData>
  <mergeCells count="22">
    <mergeCell ref="D2:E2"/>
    <mergeCell ref="G2:I2"/>
    <mergeCell ref="K2:O2"/>
    <mergeCell ref="D3:E3"/>
    <mergeCell ref="G3:I3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J7:J8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Thomas Hössl</cp:lastModifiedBy>
  <cp:revision>3</cp:revision>
  <cp:lastPrinted>2024-07-05T13:03:35Z</cp:lastPrinted>
  <dcterms:created xsi:type="dcterms:W3CDTF">2014-09-02T10:40:28Z</dcterms:created>
  <dcterms:modified xsi:type="dcterms:W3CDTF">2024-07-05T13:03:45Z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