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Trinkreif Dropbox/Team-Ordner „Trinkreif“/preislisten trinkreif/"/>
    </mc:Choice>
  </mc:AlternateContent>
  <xr:revisionPtr revIDLastSave="0" documentId="13_ncr:1_{64C0D5AA-F57D-744F-AFEB-B2ED6BEE50AD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Gesamtliste!$A$14:$X$51</definedName>
    <definedName name="_xlnm.Print_Area" localSheetId="0">Gesamtliste!$D$1:$Y$78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4" i="1" l="1"/>
  <c r="W34" i="1" s="1"/>
  <c r="X34" i="1"/>
  <c r="S33" i="1"/>
  <c r="W33" i="1" s="1"/>
  <c r="X33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15" i="1"/>
  <c r="X19" i="1"/>
  <c r="X18" i="1"/>
  <c r="X21" i="1"/>
  <c r="X22" i="1"/>
  <c r="X23" i="1"/>
  <c r="X30" i="1"/>
  <c r="X51" i="1"/>
  <c r="X25" i="1"/>
  <c r="X31" i="1"/>
  <c r="X29" i="1"/>
  <c r="X27" i="1"/>
  <c r="X36" i="1"/>
  <c r="X37" i="1"/>
  <c r="X32" i="1"/>
  <c r="X39" i="1"/>
  <c r="X46" i="1"/>
  <c r="X49" i="1"/>
  <c r="X28" i="1"/>
  <c r="X45" i="1"/>
  <c r="X42" i="1"/>
  <c r="X41" i="1"/>
  <c r="X50" i="1"/>
  <c r="X47" i="1"/>
  <c r="X26" i="1"/>
  <c r="X40" i="1"/>
  <c r="X20" i="1"/>
  <c r="X35" i="1"/>
  <c r="X24" i="1"/>
  <c r="X43" i="1"/>
  <c r="X44" i="1"/>
  <c r="X38" i="1"/>
  <c r="X48" i="1"/>
  <c r="X17" i="1"/>
  <c r="X16" i="1"/>
  <c r="X5" i="1" l="1"/>
  <c r="X4" i="1"/>
  <c r="S17" i="1"/>
  <c r="W17" i="1" s="1"/>
  <c r="S16" i="1"/>
  <c r="W16" i="1" s="1"/>
  <c r="S48" i="1"/>
  <c r="W48" i="1" s="1"/>
  <c r="S38" i="1"/>
  <c r="W38" i="1" s="1"/>
  <c r="S44" i="1"/>
  <c r="W44" i="1" s="1"/>
  <c r="S43" i="1"/>
  <c r="W43" i="1" s="1"/>
  <c r="S24" i="1"/>
  <c r="W24" i="1" s="1"/>
  <c r="S35" i="1"/>
  <c r="W35" i="1" s="1"/>
  <c r="S20" i="1"/>
  <c r="W20" i="1" s="1"/>
  <c r="S40" i="1"/>
  <c r="W40" i="1" s="1"/>
  <c r="S26" i="1"/>
  <c r="W26" i="1" s="1"/>
  <c r="S47" i="1"/>
  <c r="W47" i="1" s="1"/>
  <c r="S50" i="1"/>
  <c r="W50" i="1" s="1"/>
  <c r="S41" i="1"/>
  <c r="W41" i="1" s="1"/>
  <c r="S42" i="1"/>
  <c r="W42" i="1" s="1"/>
  <c r="S45" i="1"/>
  <c r="W45" i="1" s="1"/>
  <c r="S28" i="1"/>
  <c r="W28" i="1" s="1"/>
  <c r="S49" i="1"/>
  <c r="W49" i="1" s="1"/>
  <c r="S46" i="1"/>
  <c r="W46" i="1" s="1"/>
  <c r="S39" i="1"/>
  <c r="W39" i="1" s="1"/>
  <c r="S32" i="1"/>
  <c r="W32" i="1" s="1"/>
  <c r="S37" i="1"/>
  <c r="W37" i="1" s="1"/>
  <c r="S36" i="1"/>
  <c r="W36" i="1" s="1"/>
  <c r="S27" i="1"/>
  <c r="W27" i="1" s="1"/>
  <c r="S29" i="1"/>
  <c r="W29" i="1" s="1"/>
  <c r="S31" i="1"/>
  <c r="W31" i="1" s="1"/>
  <c r="S25" i="1"/>
  <c r="W25" i="1" s="1"/>
  <c r="S51" i="1"/>
  <c r="W51" i="1" s="1"/>
  <c r="S30" i="1"/>
  <c r="W30" i="1" s="1"/>
  <c r="S23" i="1"/>
  <c r="W23" i="1" s="1"/>
  <c r="S22" i="1"/>
  <c r="W22" i="1" s="1"/>
  <c r="S21" i="1"/>
  <c r="W21" i="1" s="1"/>
  <c r="S18" i="1"/>
  <c r="W18" i="1" s="1"/>
  <c r="S19" i="1"/>
  <c r="W19" i="1" s="1"/>
  <c r="S15" i="1"/>
  <c r="W15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<sst xmlns="http://schemas.openxmlformats.org/spreadsheetml/2006/main" count="620" uniqueCount="202">
  <si>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</si>
  <si>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</si>
  <si>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</si>
  <si>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</si>
  <si>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</si>
  <si>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</si>
  <si>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</si>
  <si>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</si>
  <si>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</si>
  <si>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</si>
  <si>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</si>
  <si>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</si>
  <si>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</si>
  <si>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</si>
  <si>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</si>
  <si>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</si>
  <si>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</si>
  <si>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</si>
  <si>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</si>
  <si>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</si>
  <si>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</si>
  <si>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</si>
  <si>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</si>
  <si>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</si>
  <si>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</si>
  <si>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</si>
  <si>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</si>
  <si>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</si>
  <si>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</si>
  <si>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</si>
  <si>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</si>
  <si>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</si>
  <si>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</si>
  <si>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</si>
  <si>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</si>
  <si>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</si>
  <si>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</si>
  <si>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</si>
  <si>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</si>
  <si>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</si>
  <si>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</si>
  <si>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</si>
  <si>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</si>
  <si>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</si>
  <si>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</si>
  <si>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</si>
  <si>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</si>
  <si>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</si>
  <si>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</si>
  <si>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</si>
  <si>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</si>
  <si>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</si>
  <si>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</si>
  <si>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</si>
  <si>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</si>
  <si>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</si>
  <si>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</si>
  <si>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</si>
  <si>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</si>
  <si>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</si>
  <si>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</si>
  <si>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</si>
  <si>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</si>
  <si>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</si>
  <si>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</si>
  <si>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</si>
  <si>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</si>
  <si>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</si>
  <si>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</si>
  <si>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</si>
  <si>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</si>
  <si>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</si>
  <si>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</si>
  <si>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</si>
  <si>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</si>
  <si>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</si>
  <si>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</si>
  <si>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</si>
  <si>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</si>
  <si>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</si>
  <si>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</si>
  <si>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</si>
  <si>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</si>
  <si>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</si>
  <si>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</si>
  <si>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</si>
  <si>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</si>
  <si>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</si>
  <si>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</si>
  <si>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</si>
  <si>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</si>
  <si>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</si>
  <si>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</si>
  <si>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</si>
  <si>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</si>
  <si>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</si>
  <si>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</si>
  <si>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</si>
  <si>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</si>
  <si>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</si>
  <si>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</si>
  <si>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</si>
  <si>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</si>
  <si>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</si>
  <si>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</si>
  <si>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</si>
  <si>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</si>
  <si>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</si>
  <si>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</si>
  <si>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</si>
  <si>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</si>
  <si>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</si>
  <si>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</si>
  <si>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</si>
  <si>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</si>
  <si>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</si>
  <si>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</si>
  <si>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</si>
  <si>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</si>
  <si>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weiß</t>
  </si>
  <si>
    <t>trocken</t>
  </si>
  <si>
    <t>Österreich</t>
  </si>
  <si>
    <t>Südsteiermark</t>
  </si>
  <si>
    <t>Tement</t>
  </si>
  <si>
    <t>Sauvignon Blanc</t>
  </si>
  <si>
    <t>Morillon Zieregg</t>
  </si>
  <si>
    <t>Chardonnay</t>
  </si>
  <si>
    <t>Sauvignon Blanc Zieregg</t>
  </si>
  <si>
    <t>Sauvignon Blanc Zieregg IZ Reserve</t>
  </si>
  <si>
    <t>Sauvignon Blanc Zieregg Vinothek Reserve</t>
  </si>
  <si>
    <t xml:space="preserve">Sauvignon Blanc Zieregg </t>
  </si>
  <si>
    <t xml:space="preserve">Morillon Zieregg </t>
  </si>
  <si>
    <t xml:space="preserve">Sauvignon Blanc Zieregg  </t>
  </si>
  <si>
    <t>Sauvignon Blanc Zieregg Kapelle</t>
  </si>
  <si>
    <t>Sauvignon Blanc Zieregg Kar</t>
  </si>
  <si>
    <t>hf</t>
  </si>
  <si>
    <t>in</t>
  </si>
  <si>
    <t>RH-B/03</t>
  </si>
  <si>
    <t>tr-16-19115</t>
  </si>
  <si>
    <t>tr-16-23061</t>
  </si>
  <si>
    <t>tr-16-13021</t>
  </si>
  <si>
    <t>RH-F/01</t>
  </si>
  <si>
    <t>tr-16-10305</t>
  </si>
  <si>
    <t>RH-B/02</t>
  </si>
  <si>
    <t>tr-16-13017</t>
  </si>
  <si>
    <t>tr-16-18992</t>
  </si>
  <si>
    <t>tr-16-19116</t>
  </si>
  <si>
    <t>O-BOX-E/03</t>
  </si>
  <si>
    <t>tr-16-26082</t>
  </si>
  <si>
    <t>RH-B/01</t>
  </si>
  <si>
    <t>tr-16-19117</t>
  </si>
  <si>
    <t>O-BOX-K/01</t>
  </si>
  <si>
    <t>RM-E/03</t>
  </si>
  <si>
    <t>tr-16-15327</t>
  </si>
  <si>
    <t>tr-16-23052</t>
  </si>
  <si>
    <t>tr-16-13020</t>
  </si>
  <si>
    <t>RM-F/00</t>
  </si>
  <si>
    <t>tr-16-25908</t>
  </si>
  <si>
    <t>tr-16-13016</t>
  </si>
  <si>
    <t>tr-16-18991</t>
  </si>
  <si>
    <t>tr-16-25909</t>
  </si>
  <si>
    <t>VR-BOX-M/03</t>
  </si>
  <si>
    <t>tr-16-34390</t>
  </si>
  <si>
    <t>GFR-C/03</t>
  </si>
  <si>
    <t>tr-16-13022</t>
  </si>
  <si>
    <t>O-BOX-N/03</t>
  </si>
  <si>
    <t>tr-16-34379</t>
  </si>
  <si>
    <t>O-BOX-G/07</t>
  </si>
  <si>
    <t>tr-16-19958</t>
  </si>
  <si>
    <t>VR-BOX-F/03</t>
  </si>
  <si>
    <t>tr-16-15326</t>
  </si>
  <si>
    <t>O-BOX-B/07</t>
  </si>
  <si>
    <t>O-BOX-G/06</t>
  </si>
  <si>
    <t>tr-16-33311</t>
  </si>
  <si>
    <t>tr-16-20487</t>
  </si>
  <si>
    <t>GFR</t>
  </si>
  <si>
    <t>GFR-OHK</t>
  </si>
  <si>
    <t>tr-16-18952</t>
  </si>
  <si>
    <t>tr-16-13970</t>
  </si>
  <si>
    <t>VR-BOX-N/04</t>
  </si>
  <si>
    <t>tr-16-34389</t>
  </si>
  <si>
    <t>P-BOX-M/07</t>
  </si>
  <si>
    <t>VR-BOX-N/05</t>
  </si>
  <si>
    <t>tr-16-34391</t>
  </si>
  <si>
    <t>tr-16-34392</t>
  </si>
  <si>
    <t>P-BOX-H/05</t>
  </si>
  <si>
    <t>tr-16-25759</t>
  </si>
  <si>
    <t>tr-16-25023</t>
  </si>
  <si>
    <t>GFR-C/02</t>
  </si>
  <si>
    <t>tr-16-25910</t>
  </si>
  <si>
    <t>tr-16-18520</t>
  </si>
  <si>
    <t>VR-BOX-J/08</t>
  </si>
  <si>
    <t>tr-16-34394</t>
  </si>
  <si>
    <t>tr-16-34395</t>
  </si>
  <si>
    <t>tr-16-26084</t>
  </si>
  <si>
    <t>tr-16-22233</t>
  </si>
  <si>
    <t>tr-16-10972</t>
  </si>
  <si>
    <t>U</t>
  </si>
  <si>
    <t>D</t>
  </si>
  <si>
    <t xml:space="preserve">Selektionskiste "Die Parzellen" Ried Zieregg </t>
  </si>
  <si>
    <t>Selektion Zieregg</t>
  </si>
  <si>
    <t>STAND: 07.07.2024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</si>
</sst>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52</xdr:row>
      <xdr:rowOff>43052</xdr:rowOff>
    </xdr:from>
    <xdr:to>
      <xdr:col>24</xdr:col>
      <xdr:colOff>47714</xdr:colOff>
      <xdr:row>77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0913391"/>
          <a:ext cx="18774833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1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3"/>
      <c r="H2" s="10" t="s">
        <v>1</v>
      </c>
      <c r="I2" s="11"/>
      <c r="J2" s="175"/>
      <c r="K2" s="176"/>
      <c r="L2" s="176"/>
      <c r="M2" s="176"/>
      <c r="N2" s="176"/>
      <c r="O2" s="176"/>
      <c r="V2" s="180" t="s">
        <v>2</v>
      </c>
      <c r="W2" s="181"/>
      <c r="X2" s="181"/>
    </row>
    <row r="3" spans="1:1024" ht="37" customHeight="1" thickBot="1" x14ac:dyDescent="0.25">
      <c r="G3" s="113"/>
      <c r="H3" s="12" t="s">
        <v>3</v>
      </c>
      <c r="I3" s="13"/>
      <c r="J3" s="182"/>
      <c r="K3" s="182"/>
      <c r="L3" s="182"/>
      <c r="M3" s="182"/>
      <c r="N3" s="182"/>
      <c r="O3" s="182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173" t="s">
        <v>200</v>
      </c>
      <c r="E4" s="173"/>
      <c r="F4" s="173"/>
      <c r="G4" s="174"/>
      <c r="H4" s="14" t="s">
        <v>7</v>
      </c>
      <c r="I4" s="13"/>
      <c r="J4" s="182"/>
      <c r="K4" s="182"/>
      <c r="L4" s="182"/>
      <c r="M4" s="182"/>
      <c r="N4" s="182"/>
      <c r="O4" s="182"/>
      <c r="T4" s="92" t="s">
        <v>48</v>
      </c>
      <c r="U4" s="93"/>
      <c r="V4" s="101">
        <f>SUMIF(R15:R516,"D",V15:V516)</f>
        <v>0</v>
      </c>
      <c r="W4" s="102">
        <f>SUMIF(R15:R516,"D",W15:W516)</f>
        <v>0</v>
      </c>
      <c r="X4" s="103">
        <f>SUMIF(R15:R516,"D",X15:X516)</f>
        <v>0</v>
      </c>
    </row>
    <row r="5" spans="1:1024" ht="32" customHeight="1" thickBot="1" x14ac:dyDescent="0.25">
      <c r="D5" s="171" t="s">
        <v>201</v>
      </c>
      <c r="E5" s="171"/>
      <c r="F5" s="171"/>
      <c r="G5" s="172"/>
      <c r="H5" s="15" t="s">
        <v>8</v>
      </c>
      <c r="I5" s="16"/>
      <c r="J5" s="183"/>
      <c r="K5" s="183"/>
      <c r="L5" s="183"/>
      <c r="M5" s="183"/>
      <c r="N5" s="183"/>
      <c r="O5" s="183"/>
      <c r="T5" s="94" t="s">
        <v>46</v>
      </c>
      <c r="U5" s="95"/>
      <c r="V5" s="104">
        <f>SUMIF(R15:R516,"U",V15:V516)</f>
        <v>0</v>
      </c>
      <c r="W5" s="105">
        <f>SUMIF(R15:R516,"U",W15:W516)</f>
        <v>0</v>
      </c>
      <c r="X5" s="106">
        <f>SUMIF(R15:R516,"U",X15:X516)</f>
        <v>0</v>
      </c>
    </row>
    <row r="6" spans="1:1024" ht="32" customHeight="1" thickBot="1" x14ac:dyDescent="0.25">
      <c r="D6" s="170" t="s">
        <v>0</v>
      </c>
      <c r="E6" s="170"/>
      <c r="F6" s="170"/>
      <c r="G6" s="170"/>
      <c r="H6" s="188"/>
      <c r="I6" s="188"/>
      <c r="J6" s="188"/>
      <c r="K6" s="188"/>
      <c r="L6" s="188"/>
      <c r="M6" s="188"/>
      <c r="N6" s="188"/>
      <c r="O6" s="188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170"/>
      <c r="E7" s="170"/>
      <c r="F7" s="170"/>
      <c r="G7" s="170"/>
      <c r="H7" s="18"/>
      <c r="J7" s="19"/>
      <c r="U7" s="20"/>
    </row>
    <row r="8" spans="1:1024" ht="20" hidden="1" customHeight="1" outlineLevel="1" x14ac:dyDescent="0.2">
      <c r="D8" s="170"/>
      <c r="E8" s="170"/>
      <c r="F8" s="170"/>
      <c r="G8" s="170"/>
      <c r="H8" s="21" t="s">
        <v>9</v>
      </c>
      <c r="I8" s="22"/>
      <c r="J8" s="184"/>
      <c r="K8" s="184"/>
      <c r="L8" s="185"/>
      <c r="M8" s="185"/>
      <c r="N8" s="186"/>
      <c r="O8" s="186"/>
      <c r="U8" s="20"/>
      <c r="V8" s="187" t="s">
        <v>10</v>
      </c>
      <c r="W8" s="187"/>
      <c r="X8" s="23"/>
    </row>
    <row r="9" spans="1:1024" ht="20" hidden="1" customHeight="1" outlineLevel="1" x14ac:dyDescent="0.2">
      <c r="D9" s="170"/>
      <c r="E9" s="170"/>
      <c r="F9" s="170"/>
      <c r="G9" s="170"/>
      <c r="H9" s="24" t="s">
        <v>11</v>
      </c>
      <c r="I9" s="25"/>
      <c r="J9" s="177"/>
      <c r="K9" s="177"/>
      <c r="L9" s="178"/>
      <c r="M9" s="178"/>
      <c r="N9" s="179"/>
      <c r="O9" s="179"/>
      <c r="U9" s="20"/>
      <c r="V9" s="189" t="s">
        <v>12</v>
      </c>
      <c r="W9" s="189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7"/>
      <c r="K10" s="177"/>
      <c r="L10" s="178"/>
      <c r="M10" s="178"/>
      <c r="N10" s="179"/>
      <c r="O10" s="179"/>
      <c r="U10" s="20"/>
      <c r="V10" s="189" t="s">
        <v>14</v>
      </c>
      <c r="W10" s="189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0"/>
      <c r="K11" s="190"/>
      <c r="L11" s="191"/>
      <c r="M11" s="191"/>
      <c r="N11" s="192"/>
      <c r="O11" s="192"/>
      <c r="U11" s="20"/>
      <c r="V11" s="193" t="s">
        <v>16</v>
      </c>
      <c r="W11" s="193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14" t="s">
        <v>24</v>
      </c>
      <c r="V13" s="194" t="s">
        <v>25</v>
      </c>
      <c r="W13" s="194"/>
      <c r="X13" s="194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0" t="s">
        <v>113</v>
      </c>
      <c r="N14" s="111" t="s">
        <v>114</v>
      </c>
      <c r="O14" s="112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199</v>
      </c>
      <c r="I15" s="68" t="s">
        <v>124</v>
      </c>
      <c r="J15" s="72">
        <v>2015</v>
      </c>
      <c r="K15" s="73">
        <v>0.75</v>
      </c>
      <c r="L15" s="74">
        <v>1</v>
      </c>
      <c r="M15" s="75" t="s">
        <v>135</v>
      </c>
      <c r="N15" s="76"/>
      <c r="O15" s="77"/>
      <c r="P15" s="78" t="s">
        <v>137</v>
      </c>
      <c r="Q15" s="79" t="s">
        <v>196</v>
      </c>
      <c r="R15" s="100" t="s">
        <v>197</v>
      </c>
      <c r="S15" s="81">
        <f>IF(R15="U",T15/1.2,T15)</f>
        <v>416.66666666666669</v>
      </c>
      <c r="T15" s="82">
        <v>500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199</v>
      </c>
      <c r="I16" s="68" t="s">
        <v>124</v>
      </c>
      <c r="J16" s="72">
        <v>2017</v>
      </c>
      <c r="K16" s="73">
        <v>0.75</v>
      </c>
      <c r="L16" s="74">
        <v>9</v>
      </c>
      <c r="M16" s="75" t="s">
        <v>135</v>
      </c>
      <c r="N16" s="76"/>
      <c r="O16" s="77"/>
      <c r="P16" s="78" t="s">
        <v>137</v>
      </c>
      <c r="Q16" s="79" t="s">
        <v>138</v>
      </c>
      <c r="R16" s="80" t="s">
        <v>197</v>
      </c>
      <c r="S16" s="81">
        <f>IF(R16="U",T16/1.2,T16)</f>
        <v>450</v>
      </c>
      <c r="T16" s="82">
        <v>540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199</v>
      </c>
      <c r="I17" s="68" t="s">
        <v>124</v>
      </c>
      <c r="J17" s="72">
        <v>2018</v>
      </c>
      <c r="K17" s="73">
        <v>0.75</v>
      </c>
      <c r="L17" s="74">
        <v>10</v>
      </c>
      <c r="M17" s="75" t="s">
        <v>135</v>
      </c>
      <c r="N17" s="76"/>
      <c r="O17" s="77"/>
      <c r="P17" s="78" t="s">
        <v>137</v>
      </c>
      <c r="Q17" s="79" t="s">
        <v>139</v>
      </c>
      <c r="R17" s="80" t="s">
        <v>197</v>
      </c>
      <c r="S17" s="81">
        <f>IF(R17="U",T17/1.2,T17)</f>
        <v>416.66666666666669</v>
      </c>
      <c r="T17" s="82">
        <v>500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123</v>
      </c>
      <c r="H18" s="71" t="s">
        <v>129</v>
      </c>
      <c r="I18" s="68" t="s">
        <v>124</v>
      </c>
      <c r="J18" s="72">
        <v>2008</v>
      </c>
      <c r="K18" s="73">
        <v>0.75</v>
      </c>
      <c r="L18" s="74">
        <v>1</v>
      </c>
      <c r="M18" s="75" t="s">
        <v>135</v>
      </c>
      <c r="N18" s="76"/>
      <c r="O18" s="77"/>
      <c r="P18" s="78" t="s">
        <v>169</v>
      </c>
      <c r="Q18" s="79" t="s">
        <v>194</v>
      </c>
      <c r="R18" s="100" t="s">
        <v>198</v>
      </c>
      <c r="S18" s="81">
        <f>IF(R18="U",T18/1.2,T18)</f>
        <v>120</v>
      </c>
      <c r="T18" s="82">
        <v>120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/>
      <c r="G19" s="70" t="s">
        <v>123</v>
      </c>
      <c r="H19" s="71" t="s">
        <v>129</v>
      </c>
      <c r="I19" s="68" t="s">
        <v>124</v>
      </c>
      <c r="J19" s="72">
        <v>2015</v>
      </c>
      <c r="K19" s="73">
        <v>0.75</v>
      </c>
      <c r="L19" s="74">
        <v>5</v>
      </c>
      <c r="M19" s="75" t="s">
        <v>135</v>
      </c>
      <c r="N19" s="76"/>
      <c r="O19" s="77"/>
      <c r="P19" s="78" t="s">
        <v>185</v>
      </c>
      <c r="Q19" s="79" t="s">
        <v>195</v>
      </c>
      <c r="R19" s="100" t="s">
        <v>197</v>
      </c>
      <c r="S19" s="81">
        <f>IF(R19="U",T19/1.2,T19)</f>
        <v>83.333333333333343</v>
      </c>
      <c r="T19" s="82">
        <v>100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122</v>
      </c>
      <c r="F20" s="69"/>
      <c r="G20" s="70" t="s">
        <v>123</v>
      </c>
      <c r="H20" s="71" t="s">
        <v>129</v>
      </c>
      <c r="I20" s="68" t="s">
        <v>124</v>
      </c>
      <c r="J20" s="72">
        <v>2017</v>
      </c>
      <c r="K20" s="73">
        <v>0.75</v>
      </c>
      <c r="L20" s="74">
        <v>17</v>
      </c>
      <c r="M20" s="75" t="s">
        <v>135</v>
      </c>
      <c r="N20" s="76"/>
      <c r="O20" s="77"/>
      <c r="P20" s="78" t="s">
        <v>149</v>
      </c>
      <c r="Q20" s="79" t="s">
        <v>150</v>
      </c>
      <c r="R20" s="100" t="s">
        <v>197</v>
      </c>
      <c r="S20" s="81">
        <f>IF(R20="U",T20/1.2,T20)</f>
        <v>79.166666666666671</v>
      </c>
      <c r="T20" s="82">
        <v>95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122</v>
      </c>
      <c r="F21" s="69"/>
      <c r="G21" s="70" t="s">
        <v>123</v>
      </c>
      <c r="H21" s="71" t="s">
        <v>134</v>
      </c>
      <c r="I21" s="68" t="s">
        <v>124</v>
      </c>
      <c r="J21" s="72">
        <v>2020</v>
      </c>
      <c r="K21" s="73">
        <v>0.75</v>
      </c>
      <c r="L21" s="74">
        <v>3</v>
      </c>
      <c r="M21" s="75" t="s">
        <v>135</v>
      </c>
      <c r="N21" s="76"/>
      <c r="O21" s="77"/>
      <c r="P21" s="78" t="s">
        <v>191</v>
      </c>
      <c r="Q21" s="79" t="s">
        <v>193</v>
      </c>
      <c r="R21" s="100" t="s">
        <v>197</v>
      </c>
      <c r="S21" s="81">
        <f>IF(R21="U",T21/1.2,T21)</f>
        <v>50</v>
      </c>
      <c r="T21" s="82">
        <v>60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122</v>
      </c>
      <c r="F22" s="69"/>
      <c r="G22" s="70" t="s">
        <v>123</v>
      </c>
      <c r="H22" s="71" t="s">
        <v>133</v>
      </c>
      <c r="I22" s="68" t="s">
        <v>124</v>
      </c>
      <c r="J22" s="72">
        <v>2020</v>
      </c>
      <c r="K22" s="73">
        <v>0.75</v>
      </c>
      <c r="L22" s="74">
        <v>3</v>
      </c>
      <c r="M22" s="75" t="s">
        <v>135</v>
      </c>
      <c r="N22" s="76"/>
      <c r="O22" s="77"/>
      <c r="P22" s="78" t="s">
        <v>191</v>
      </c>
      <c r="Q22" s="79" t="s">
        <v>192</v>
      </c>
      <c r="R22" s="100" t="s">
        <v>197</v>
      </c>
      <c r="S22" s="81">
        <f>IF(R22="U",T22/1.2,T22)</f>
        <v>50</v>
      </c>
      <c r="T22" s="82">
        <v>60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122</v>
      </c>
      <c r="F23" s="69"/>
      <c r="G23" s="70" t="s">
        <v>123</v>
      </c>
      <c r="H23" s="71" t="s">
        <v>128</v>
      </c>
      <c r="I23" s="68" t="s">
        <v>124</v>
      </c>
      <c r="J23" s="72">
        <v>2008</v>
      </c>
      <c r="K23" s="73">
        <v>3</v>
      </c>
      <c r="L23" s="74">
        <v>1</v>
      </c>
      <c r="M23" s="75" t="s">
        <v>136</v>
      </c>
      <c r="N23" s="76"/>
      <c r="O23" s="77"/>
      <c r="P23" s="78" t="s">
        <v>188</v>
      </c>
      <c r="Q23" s="79" t="s">
        <v>190</v>
      </c>
      <c r="R23" s="100" t="s">
        <v>197</v>
      </c>
      <c r="S23" s="81">
        <f>IF(R23="U",T23/1.2,T23)</f>
        <v>516.66666666666674</v>
      </c>
      <c r="T23" s="82">
        <v>620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122</v>
      </c>
      <c r="F24" s="69"/>
      <c r="G24" s="70" t="s">
        <v>123</v>
      </c>
      <c r="H24" s="71" t="s">
        <v>128</v>
      </c>
      <c r="I24" s="68" t="s">
        <v>124</v>
      </c>
      <c r="J24" s="72">
        <v>2015</v>
      </c>
      <c r="K24" s="73">
        <v>0.75</v>
      </c>
      <c r="L24" s="74">
        <v>6</v>
      </c>
      <c r="M24" s="75" t="s">
        <v>135</v>
      </c>
      <c r="N24" s="76"/>
      <c r="O24" s="77"/>
      <c r="P24" s="78" t="s">
        <v>143</v>
      </c>
      <c r="Q24" s="79" t="s">
        <v>146</v>
      </c>
      <c r="R24" s="100" t="s">
        <v>197</v>
      </c>
      <c r="S24" s="81">
        <f>IF(R24="U",T24/1.2,T24)</f>
        <v>108.33333333333334</v>
      </c>
      <c r="T24" s="82">
        <v>130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122</v>
      </c>
      <c r="F25" s="69"/>
      <c r="G25" s="70" t="s">
        <v>123</v>
      </c>
      <c r="H25" s="71" t="s">
        <v>132</v>
      </c>
      <c r="I25" s="68" t="s">
        <v>124</v>
      </c>
      <c r="J25" s="72">
        <v>2016</v>
      </c>
      <c r="K25" s="73">
        <v>0.75</v>
      </c>
      <c r="L25" s="74">
        <v>2</v>
      </c>
      <c r="M25" s="75" t="s">
        <v>135</v>
      </c>
      <c r="N25" s="76"/>
      <c r="O25" s="77"/>
      <c r="P25" s="78" t="s">
        <v>185</v>
      </c>
      <c r="Q25" s="79" t="s">
        <v>186</v>
      </c>
      <c r="R25" s="100" t="s">
        <v>197</v>
      </c>
      <c r="S25" s="81">
        <f>IF(R25="U",T25/1.2,T25)</f>
        <v>54.166666666666671</v>
      </c>
      <c r="T25" s="82">
        <v>65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122</v>
      </c>
      <c r="F26" s="69"/>
      <c r="G26" s="70" t="s">
        <v>123</v>
      </c>
      <c r="H26" s="71" t="s">
        <v>130</v>
      </c>
      <c r="I26" s="68" t="s">
        <v>124</v>
      </c>
      <c r="J26" s="72">
        <v>2016</v>
      </c>
      <c r="K26" s="73">
        <v>0.75</v>
      </c>
      <c r="L26" s="74">
        <v>24</v>
      </c>
      <c r="M26" s="75" t="s">
        <v>135</v>
      </c>
      <c r="N26" s="76"/>
      <c r="O26" s="77"/>
      <c r="P26" s="78" t="s">
        <v>152</v>
      </c>
      <c r="Q26" s="79" t="s">
        <v>154</v>
      </c>
      <c r="R26" s="100" t="s">
        <v>197</v>
      </c>
      <c r="S26" s="81">
        <f>IF(R26="U",T26/1.2,T26)</f>
        <v>54.166666666666671</v>
      </c>
      <c r="T26" s="82">
        <v>65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122</v>
      </c>
      <c r="F27" s="69"/>
      <c r="G27" s="70" t="s">
        <v>123</v>
      </c>
      <c r="H27" s="71" t="s">
        <v>130</v>
      </c>
      <c r="I27" s="68" t="s">
        <v>124</v>
      </c>
      <c r="J27" s="72">
        <v>2017</v>
      </c>
      <c r="K27" s="73">
        <v>0.75</v>
      </c>
      <c r="L27" s="74">
        <v>3</v>
      </c>
      <c r="M27" s="75" t="s">
        <v>135</v>
      </c>
      <c r="N27" s="76"/>
      <c r="O27" s="77"/>
      <c r="P27" s="78" t="s">
        <v>179</v>
      </c>
      <c r="Q27" s="79" t="s">
        <v>180</v>
      </c>
      <c r="R27" s="100" t="s">
        <v>197</v>
      </c>
      <c r="S27" s="81">
        <f>IF(R27="U",T27/1.2,T27)</f>
        <v>50</v>
      </c>
      <c r="T27" s="82">
        <v>60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122</v>
      </c>
      <c r="F28" s="69"/>
      <c r="G28" s="70" t="s">
        <v>123</v>
      </c>
      <c r="H28" s="71" t="s">
        <v>130</v>
      </c>
      <c r="I28" s="68" t="s">
        <v>124</v>
      </c>
      <c r="J28" s="72">
        <v>2018</v>
      </c>
      <c r="K28" s="73">
        <v>0.75</v>
      </c>
      <c r="L28" s="74">
        <v>12</v>
      </c>
      <c r="M28" s="75" t="s">
        <v>135</v>
      </c>
      <c r="N28" s="76"/>
      <c r="O28" s="77"/>
      <c r="P28" s="78" t="s">
        <v>161</v>
      </c>
      <c r="Q28" s="79" t="s">
        <v>162</v>
      </c>
      <c r="R28" s="80" t="s">
        <v>197</v>
      </c>
      <c r="S28" s="81">
        <f>IF(R28="U",T28/1.2,T28)</f>
        <v>50</v>
      </c>
      <c r="T28" s="82">
        <v>60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122</v>
      </c>
      <c r="F29" s="69"/>
      <c r="G29" s="70" t="s">
        <v>123</v>
      </c>
      <c r="H29" s="71" t="s">
        <v>130</v>
      </c>
      <c r="I29" s="68" t="s">
        <v>124</v>
      </c>
      <c r="J29" s="72">
        <v>2019</v>
      </c>
      <c r="K29" s="73">
        <v>0.75</v>
      </c>
      <c r="L29" s="74">
        <v>2</v>
      </c>
      <c r="M29" s="75" t="s">
        <v>135</v>
      </c>
      <c r="N29" s="76"/>
      <c r="O29" s="77"/>
      <c r="P29" s="78" t="s">
        <v>181</v>
      </c>
      <c r="Q29" s="79" t="s">
        <v>183</v>
      </c>
      <c r="R29" s="100" t="s">
        <v>197</v>
      </c>
      <c r="S29" s="81">
        <f>IF(R29="U",T29/1.2,T29)</f>
        <v>41.666666666666671</v>
      </c>
      <c r="T29" s="82">
        <v>50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122</v>
      </c>
      <c r="F30" s="69"/>
      <c r="G30" s="70" t="s">
        <v>123</v>
      </c>
      <c r="H30" s="71" t="s">
        <v>130</v>
      </c>
      <c r="I30" s="68" t="s">
        <v>124</v>
      </c>
      <c r="J30" s="72">
        <v>2019</v>
      </c>
      <c r="K30" s="73">
        <v>0.75</v>
      </c>
      <c r="L30" s="74">
        <v>6</v>
      </c>
      <c r="M30" s="75" t="s">
        <v>135</v>
      </c>
      <c r="N30" s="76"/>
      <c r="O30" s="77"/>
      <c r="P30" s="78" t="s">
        <v>156</v>
      </c>
      <c r="Q30" s="79" t="s">
        <v>189</v>
      </c>
      <c r="R30" s="100" t="s">
        <v>197</v>
      </c>
      <c r="S30" s="81">
        <f>IF(R30="U",T30/1.2,T30)</f>
        <v>45.833333333333336</v>
      </c>
      <c r="T30" s="82">
        <v>55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122</v>
      </c>
      <c r="F31" s="69"/>
      <c r="G31" s="70" t="s">
        <v>123</v>
      </c>
      <c r="H31" s="71" t="s">
        <v>130</v>
      </c>
      <c r="I31" s="68" t="s">
        <v>124</v>
      </c>
      <c r="J31" s="72">
        <v>2020</v>
      </c>
      <c r="K31" s="73">
        <v>0.75</v>
      </c>
      <c r="L31" s="74">
        <v>2</v>
      </c>
      <c r="M31" s="75" t="s">
        <v>135</v>
      </c>
      <c r="N31" s="76"/>
      <c r="O31" s="77"/>
      <c r="P31" s="78" t="s">
        <v>182</v>
      </c>
      <c r="Q31" s="79" t="s">
        <v>184</v>
      </c>
      <c r="R31" s="100" t="s">
        <v>197</v>
      </c>
      <c r="S31" s="81">
        <f>IF(R31="U",T31/1.2,T31)</f>
        <v>41.666666666666671</v>
      </c>
      <c r="T31" s="82">
        <v>50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121</v>
      </c>
      <c r="E32" s="68" t="s">
        <v>122</v>
      </c>
      <c r="F32" s="69"/>
      <c r="G32" s="70" t="s">
        <v>123</v>
      </c>
      <c r="H32" s="71" t="s">
        <v>127</v>
      </c>
      <c r="I32" s="68" t="s">
        <v>124</v>
      </c>
      <c r="J32" s="72">
        <v>2003</v>
      </c>
      <c r="K32" s="73">
        <v>1.5</v>
      </c>
      <c r="L32" s="74">
        <v>1</v>
      </c>
      <c r="M32" s="75" t="s">
        <v>135</v>
      </c>
      <c r="N32" s="76"/>
      <c r="O32" s="77"/>
      <c r="P32" s="78" t="s">
        <v>171</v>
      </c>
      <c r="Q32" s="79" t="s">
        <v>173</v>
      </c>
      <c r="R32" s="100" t="s">
        <v>198</v>
      </c>
      <c r="S32" s="81">
        <f>IF(R32="U",T32/1.2,T32)</f>
        <v>160</v>
      </c>
      <c r="T32" s="82">
        <v>160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122</v>
      </c>
      <c r="F33" s="69"/>
      <c r="G33" s="70" t="s">
        <v>123</v>
      </c>
      <c r="H33" s="71" t="s">
        <v>127</v>
      </c>
      <c r="I33" s="68" t="s">
        <v>124</v>
      </c>
      <c r="J33" s="72">
        <v>2007</v>
      </c>
      <c r="K33" s="73">
        <v>0.75</v>
      </c>
      <c r="L33" s="74">
        <v>1</v>
      </c>
      <c r="M33" s="75" t="s">
        <v>136</v>
      </c>
      <c r="N33" s="76"/>
      <c r="O33" s="77"/>
      <c r="P33" s="78" t="s">
        <v>167</v>
      </c>
      <c r="Q33" s="79" t="s">
        <v>168</v>
      </c>
      <c r="R33" s="80" t="s">
        <v>197</v>
      </c>
      <c r="S33" s="81">
        <f>IF(R33="U",T33/1.2,T33)</f>
        <v>70.833333333333343</v>
      </c>
      <c r="T33" s="82">
        <v>85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122</v>
      </c>
      <c r="F34" s="69"/>
      <c r="G34" s="70" t="s">
        <v>123</v>
      </c>
      <c r="H34" s="71" t="s">
        <v>127</v>
      </c>
      <c r="I34" s="68" t="s">
        <v>124</v>
      </c>
      <c r="J34" s="72">
        <v>2007</v>
      </c>
      <c r="K34" s="73">
        <v>12</v>
      </c>
      <c r="L34" s="74">
        <v>1</v>
      </c>
      <c r="M34" s="75" t="s">
        <v>135</v>
      </c>
      <c r="N34" s="76"/>
      <c r="O34" s="77"/>
      <c r="P34" s="78" t="s">
        <v>175</v>
      </c>
      <c r="Q34" s="79" t="s">
        <v>177</v>
      </c>
      <c r="R34" s="100" t="s">
        <v>198</v>
      </c>
      <c r="S34" s="81">
        <f>IF(R34="U",T34/1.2,T34)</f>
        <v>1600</v>
      </c>
      <c r="T34" s="82">
        <v>1600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121</v>
      </c>
      <c r="E35" s="68" t="s">
        <v>122</v>
      </c>
      <c r="F35" s="69"/>
      <c r="G35" s="70" t="s">
        <v>123</v>
      </c>
      <c r="H35" s="71" t="s">
        <v>127</v>
      </c>
      <c r="I35" s="68" t="s">
        <v>124</v>
      </c>
      <c r="J35" s="72">
        <v>2011</v>
      </c>
      <c r="K35" s="73">
        <v>0.75</v>
      </c>
      <c r="L35" s="74">
        <v>4</v>
      </c>
      <c r="M35" s="75" t="s">
        <v>135</v>
      </c>
      <c r="N35" s="76"/>
      <c r="O35" s="77"/>
      <c r="P35" s="78" t="s">
        <v>147</v>
      </c>
      <c r="Q35" s="79" t="s">
        <v>148</v>
      </c>
      <c r="R35" s="100" t="s">
        <v>198</v>
      </c>
      <c r="S35" s="81">
        <f>IF(R35="U",T35/1.2,T35)</f>
        <v>110</v>
      </c>
      <c r="T35" s="82">
        <v>110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121</v>
      </c>
      <c r="E36" s="68" t="s">
        <v>122</v>
      </c>
      <c r="F36" s="69"/>
      <c r="G36" s="70" t="s">
        <v>123</v>
      </c>
      <c r="H36" s="71" t="s">
        <v>127</v>
      </c>
      <c r="I36" s="68" t="s">
        <v>124</v>
      </c>
      <c r="J36" s="72">
        <v>2011</v>
      </c>
      <c r="K36" s="73">
        <v>18</v>
      </c>
      <c r="L36" s="74">
        <v>1</v>
      </c>
      <c r="M36" s="75" t="s">
        <v>135</v>
      </c>
      <c r="N36" s="76"/>
      <c r="O36" s="77"/>
      <c r="P36" s="78" t="s">
        <v>176</v>
      </c>
      <c r="Q36" s="79" t="s">
        <v>178</v>
      </c>
      <c r="R36" s="100" t="s">
        <v>197</v>
      </c>
      <c r="S36" s="81">
        <f>IF(R36="U",T36/1.2,T36)</f>
        <v>3262.5</v>
      </c>
      <c r="T36" s="82">
        <v>3915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121</v>
      </c>
      <c r="E37" s="68" t="s">
        <v>122</v>
      </c>
      <c r="F37" s="69"/>
      <c r="G37" s="70" t="s">
        <v>123</v>
      </c>
      <c r="H37" s="71" t="s">
        <v>127</v>
      </c>
      <c r="I37" s="68" t="s">
        <v>124</v>
      </c>
      <c r="J37" s="72">
        <v>2014</v>
      </c>
      <c r="K37" s="73">
        <v>1.5</v>
      </c>
      <c r="L37" s="74">
        <v>1</v>
      </c>
      <c r="M37" s="75" t="s">
        <v>135</v>
      </c>
      <c r="N37" s="76"/>
      <c r="O37" s="77"/>
      <c r="P37" s="78" t="s">
        <v>172</v>
      </c>
      <c r="Q37" s="79" t="s">
        <v>174</v>
      </c>
      <c r="R37" s="100" t="s">
        <v>198</v>
      </c>
      <c r="S37" s="81">
        <f>IF(R37="U",T37/1.2,T37)</f>
        <v>130</v>
      </c>
      <c r="T37" s="82">
        <v>130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122</v>
      </c>
      <c r="F38" s="69"/>
      <c r="G38" s="70" t="s">
        <v>123</v>
      </c>
      <c r="H38" s="71" t="s">
        <v>127</v>
      </c>
      <c r="I38" s="68" t="s">
        <v>124</v>
      </c>
      <c r="J38" s="72">
        <v>2015</v>
      </c>
      <c r="K38" s="73">
        <v>1.5</v>
      </c>
      <c r="L38" s="74">
        <v>24</v>
      </c>
      <c r="M38" s="75" t="s">
        <v>135</v>
      </c>
      <c r="N38" s="76"/>
      <c r="O38" s="77"/>
      <c r="P38" s="78" t="s">
        <v>141</v>
      </c>
      <c r="Q38" s="79" t="s">
        <v>142</v>
      </c>
      <c r="R38" s="80" t="s">
        <v>197</v>
      </c>
      <c r="S38" s="81">
        <f>IF(R38="U",T38/1.2,T38)</f>
        <v>108.33333333333334</v>
      </c>
      <c r="T38" s="82">
        <v>130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122</v>
      </c>
      <c r="F39" s="69"/>
      <c r="G39" s="70" t="s">
        <v>123</v>
      </c>
      <c r="H39" s="71" t="s">
        <v>127</v>
      </c>
      <c r="I39" s="68" t="s">
        <v>124</v>
      </c>
      <c r="J39" s="72">
        <v>2016</v>
      </c>
      <c r="K39" s="73">
        <v>0.75</v>
      </c>
      <c r="L39" s="74">
        <v>3</v>
      </c>
      <c r="M39" s="75" t="s">
        <v>135</v>
      </c>
      <c r="N39" s="76"/>
      <c r="O39" s="77"/>
      <c r="P39" s="78" t="s">
        <v>169</v>
      </c>
      <c r="Q39" s="79" t="s">
        <v>170</v>
      </c>
      <c r="R39" s="100" t="s">
        <v>198</v>
      </c>
      <c r="S39" s="81">
        <f>IF(R39="U",T39/1.2,T39)</f>
        <v>65</v>
      </c>
      <c r="T39" s="82">
        <v>65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121</v>
      </c>
      <c r="E40" s="68" t="s">
        <v>122</v>
      </c>
      <c r="F40" s="69"/>
      <c r="G40" s="70" t="s">
        <v>123</v>
      </c>
      <c r="H40" s="71" t="s">
        <v>127</v>
      </c>
      <c r="I40" s="68" t="s">
        <v>124</v>
      </c>
      <c r="J40" s="72">
        <v>2016</v>
      </c>
      <c r="K40" s="73">
        <v>0.75</v>
      </c>
      <c r="L40" s="74">
        <v>6</v>
      </c>
      <c r="M40" s="75" t="s">
        <v>135</v>
      </c>
      <c r="N40" s="76"/>
      <c r="O40" s="77"/>
      <c r="P40" s="78" t="s">
        <v>151</v>
      </c>
      <c r="Q40" s="79" t="s">
        <v>153</v>
      </c>
      <c r="R40" s="100" t="s">
        <v>198</v>
      </c>
      <c r="S40" s="81">
        <f>IF(R40="U",T40/1.2,T40)</f>
        <v>65</v>
      </c>
      <c r="T40" s="82">
        <v>65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121</v>
      </c>
      <c r="E41" s="68" t="s">
        <v>122</v>
      </c>
      <c r="F41" s="69"/>
      <c r="G41" s="70" t="s">
        <v>123</v>
      </c>
      <c r="H41" s="71" t="s">
        <v>127</v>
      </c>
      <c r="I41" s="68" t="s">
        <v>124</v>
      </c>
      <c r="J41" s="72">
        <v>2017</v>
      </c>
      <c r="K41" s="73">
        <v>0.75</v>
      </c>
      <c r="L41" s="74">
        <v>24</v>
      </c>
      <c r="M41" s="75" t="s">
        <v>135</v>
      </c>
      <c r="N41" s="76"/>
      <c r="O41" s="77"/>
      <c r="P41" s="78" t="s">
        <v>149</v>
      </c>
      <c r="Q41" s="79" t="s">
        <v>158</v>
      </c>
      <c r="R41" s="100" t="s">
        <v>197</v>
      </c>
      <c r="S41" s="81">
        <f>IF(R41="U",T41/1.2,T41)</f>
        <v>50</v>
      </c>
      <c r="T41" s="82">
        <v>60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121</v>
      </c>
      <c r="E42" s="68" t="s">
        <v>122</v>
      </c>
      <c r="F42" s="69"/>
      <c r="G42" s="70" t="s">
        <v>123</v>
      </c>
      <c r="H42" s="71" t="s">
        <v>127</v>
      </c>
      <c r="I42" s="68" t="s">
        <v>124</v>
      </c>
      <c r="J42" s="72">
        <v>2017</v>
      </c>
      <c r="K42" s="73">
        <v>0.75</v>
      </c>
      <c r="L42" s="74">
        <v>24</v>
      </c>
      <c r="M42" s="75" t="s">
        <v>135</v>
      </c>
      <c r="N42" s="76"/>
      <c r="O42" s="77"/>
      <c r="P42" s="78" t="s">
        <v>149</v>
      </c>
      <c r="Q42" s="79" t="s">
        <v>159</v>
      </c>
      <c r="R42" s="100" t="s">
        <v>197</v>
      </c>
      <c r="S42" s="81">
        <f>IF(R42="U",T42/1.2,T42)</f>
        <v>50</v>
      </c>
      <c r="T42" s="82">
        <v>60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122</v>
      </c>
      <c r="F43" s="69"/>
      <c r="G43" s="70" t="s">
        <v>123</v>
      </c>
      <c r="H43" s="71" t="s">
        <v>127</v>
      </c>
      <c r="I43" s="68" t="s">
        <v>124</v>
      </c>
      <c r="J43" s="72">
        <v>2017</v>
      </c>
      <c r="K43" s="73">
        <v>1.5</v>
      </c>
      <c r="L43" s="74">
        <v>18</v>
      </c>
      <c r="M43" s="75" t="s">
        <v>135</v>
      </c>
      <c r="N43" s="76"/>
      <c r="O43" s="77"/>
      <c r="P43" s="78" t="s">
        <v>141</v>
      </c>
      <c r="Q43" s="79" t="s">
        <v>145</v>
      </c>
      <c r="R43" s="100" t="s">
        <v>197</v>
      </c>
      <c r="S43" s="81">
        <f>IF(R43="U",T43/1.2,T43)</f>
        <v>108.33333333333334</v>
      </c>
      <c r="T43" s="82">
        <v>130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122</v>
      </c>
      <c r="F44" s="69"/>
      <c r="G44" s="70" t="s">
        <v>123</v>
      </c>
      <c r="H44" s="71" t="s">
        <v>127</v>
      </c>
      <c r="I44" s="68" t="s">
        <v>124</v>
      </c>
      <c r="J44" s="72">
        <v>2017</v>
      </c>
      <c r="K44" s="73">
        <v>1.5</v>
      </c>
      <c r="L44" s="74">
        <v>21</v>
      </c>
      <c r="M44" s="75" t="s">
        <v>135</v>
      </c>
      <c r="N44" s="76"/>
      <c r="O44" s="77"/>
      <c r="P44" s="78" t="s">
        <v>143</v>
      </c>
      <c r="Q44" s="79" t="s">
        <v>144</v>
      </c>
      <c r="R44" s="100" t="s">
        <v>197</v>
      </c>
      <c r="S44" s="81">
        <f>IF(R44="U",T44/1.2,T44)</f>
        <v>108.33333333333334</v>
      </c>
      <c r="T44" s="82">
        <v>130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122</v>
      </c>
      <c r="F45" s="69"/>
      <c r="G45" s="70" t="s">
        <v>123</v>
      </c>
      <c r="H45" s="71" t="s">
        <v>127</v>
      </c>
      <c r="I45" s="68" t="s">
        <v>124</v>
      </c>
      <c r="J45" s="72">
        <v>2018</v>
      </c>
      <c r="K45" s="73">
        <v>0.75</v>
      </c>
      <c r="L45" s="74">
        <v>13</v>
      </c>
      <c r="M45" s="75" t="s">
        <v>135</v>
      </c>
      <c r="N45" s="76"/>
      <c r="O45" s="77"/>
      <c r="P45" s="78" t="s">
        <v>156</v>
      </c>
      <c r="Q45" s="79" t="s">
        <v>160</v>
      </c>
      <c r="R45" s="100" t="s">
        <v>197</v>
      </c>
      <c r="S45" s="81">
        <f>IF(R45="U",T45/1.2,T45)</f>
        <v>50</v>
      </c>
      <c r="T45" s="82">
        <v>60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121</v>
      </c>
      <c r="E46" s="68" t="s">
        <v>122</v>
      </c>
      <c r="F46" s="69"/>
      <c r="G46" s="70" t="s">
        <v>123</v>
      </c>
      <c r="H46" s="71" t="s">
        <v>131</v>
      </c>
      <c r="I46" s="68" t="s">
        <v>126</v>
      </c>
      <c r="J46" s="72">
        <v>2011</v>
      </c>
      <c r="K46" s="73">
        <v>0.75</v>
      </c>
      <c r="L46" s="74">
        <v>4</v>
      </c>
      <c r="M46" s="75" t="s">
        <v>135</v>
      </c>
      <c r="N46" s="76"/>
      <c r="O46" s="77"/>
      <c r="P46" s="78" t="s">
        <v>165</v>
      </c>
      <c r="Q46" s="79" t="s">
        <v>166</v>
      </c>
      <c r="R46" s="100" t="s">
        <v>197</v>
      </c>
      <c r="S46" s="81">
        <f>IF(R46="U",T46/1.2,T46)</f>
        <v>58.333333333333336</v>
      </c>
      <c r="T46" s="82">
        <v>70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122</v>
      </c>
      <c r="F47" s="69"/>
      <c r="G47" s="70" t="s">
        <v>123</v>
      </c>
      <c r="H47" s="71" t="s">
        <v>125</v>
      </c>
      <c r="I47" s="68" t="s">
        <v>126</v>
      </c>
      <c r="J47" s="72">
        <v>2017</v>
      </c>
      <c r="K47" s="73">
        <v>0.75</v>
      </c>
      <c r="L47" s="74">
        <v>18</v>
      </c>
      <c r="M47" s="75" t="s">
        <v>135</v>
      </c>
      <c r="N47" s="76"/>
      <c r="O47" s="77"/>
      <c r="P47" s="78" t="s">
        <v>143</v>
      </c>
      <c r="Q47" s="79" t="s">
        <v>155</v>
      </c>
      <c r="R47" s="100" t="s">
        <v>197</v>
      </c>
      <c r="S47" s="81">
        <f>IF(R47="U",T47/1.2,T47)</f>
        <v>50</v>
      </c>
      <c r="T47" s="82">
        <v>60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122</v>
      </c>
      <c r="F48" s="69"/>
      <c r="G48" s="70" t="s">
        <v>123</v>
      </c>
      <c r="H48" s="71" t="s">
        <v>125</v>
      </c>
      <c r="I48" s="68" t="s">
        <v>126</v>
      </c>
      <c r="J48" s="72">
        <v>2017</v>
      </c>
      <c r="K48" s="73">
        <v>1.5</v>
      </c>
      <c r="L48" s="74">
        <v>6</v>
      </c>
      <c r="M48" s="75" t="s">
        <v>135</v>
      </c>
      <c r="N48" s="76"/>
      <c r="O48" s="77"/>
      <c r="P48" s="78" t="s">
        <v>137</v>
      </c>
      <c r="Q48" s="79" t="s">
        <v>140</v>
      </c>
      <c r="R48" s="80" t="s">
        <v>197</v>
      </c>
      <c r="S48" s="81">
        <f>IF(R48="U",T48/1.2,T48)</f>
        <v>108.33333333333334</v>
      </c>
      <c r="T48" s="82">
        <v>130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122</v>
      </c>
      <c r="F49" s="69"/>
      <c r="G49" s="70" t="s">
        <v>123</v>
      </c>
      <c r="H49" s="71" t="s">
        <v>125</v>
      </c>
      <c r="I49" s="68" t="s">
        <v>126</v>
      </c>
      <c r="J49" s="72">
        <v>2017</v>
      </c>
      <c r="K49" s="73">
        <v>3</v>
      </c>
      <c r="L49" s="74">
        <v>2</v>
      </c>
      <c r="M49" s="75" t="s">
        <v>135</v>
      </c>
      <c r="N49" s="76"/>
      <c r="O49" s="77"/>
      <c r="P49" s="78" t="s">
        <v>163</v>
      </c>
      <c r="Q49" s="79" t="s">
        <v>164</v>
      </c>
      <c r="R49" s="100" t="s">
        <v>197</v>
      </c>
      <c r="S49" s="81">
        <f>IF(R49="U",T49/1.2,T49)</f>
        <v>200</v>
      </c>
      <c r="T49" s="82">
        <v>240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122</v>
      </c>
      <c r="F50" s="69"/>
      <c r="G50" s="70" t="s">
        <v>123</v>
      </c>
      <c r="H50" s="71" t="s">
        <v>125</v>
      </c>
      <c r="I50" s="68" t="s">
        <v>126</v>
      </c>
      <c r="J50" s="72">
        <v>2018</v>
      </c>
      <c r="K50" s="73">
        <v>0.75</v>
      </c>
      <c r="L50" s="74">
        <v>12</v>
      </c>
      <c r="M50" s="75" t="s">
        <v>135</v>
      </c>
      <c r="N50" s="76"/>
      <c r="O50" s="77"/>
      <c r="P50" s="78" t="s">
        <v>156</v>
      </c>
      <c r="Q50" s="79" t="s">
        <v>157</v>
      </c>
      <c r="R50" s="100" t="s">
        <v>197</v>
      </c>
      <c r="S50" s="81">
        <f>IF(R50="U",T50/1.2,T50)</f>
        <v>50</v>
      </c>
      <c r="T50" s="82">
        <v>60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122</v>
      </c>
      <c r="F51" s="69"/>
      <c r="G51" s="70" t="s">
        <v>123</v>
      </c>
      <c r="H51" s="71" t="s">
        <v>125</v>
      </c>
      <c r="I51" s="68" t="s">
        <v>126</v>
      </c>
      <c r="J51" s="72">
        <v>2019</v>
      </c>
      <c r="K51" s="73">
        <v>0.75</v>
      </c>
      <c r="L51" s="74">
        <v>12</v>
      </c>
      <c r="M51" s="75" t="s">
        <v>135</v>
      </c>
      <c r="N51" s="76"/>
      <c r="O51" s="77"/>
      <c r="P51" s="78" t="s">
        <v>156</v>
      </c>
      <c r="Q51" s="79" t="s">
        <v>187</v>
      </c>
      <c r="R51" s="100" t="s">
        <v>197</v>
      </c>
      <c r="S51" s="81">
        <f>IF(R51="U",T51/1.2,T51)</f>
        <v>45.833333333333336</v>
      </c>
      <c r="T51" s="82">
        <v>55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</sheetData>
  <autoFilter ref="A14:X51" xr:uid="{00000000-0009-0000-0000-000000000000}">
    <sortState xmlns:xlrd2="http://schemas.microsoft.com/office/spreadsheetml/2017/richdata2" ref="A15:X51">
      <sortCondition descending="1" ref="H14:H51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51" xr:uid="{00000000-0002-0000-0000-000000000000}">
      <formula1>-500</formula1>
      <formula2>500</formula2>
    </dataValidation>
    <dataValidation type="list" allowBlank="1" showInputMessage="1" showErrorMessage="1" sqref="AB1:AB12 AB15:AB5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51" xr:uid="{00000000-0002-0000-0000-000002000000}">
      <formula1>0</formula1>
      <formula2>1000</formula2>
    </dataValidation>
    <dataValidation type="list" allowBlank="1" showInputMessage="1" showErrorMessage="1" sqref="A15:A51" xr:uid="{00000000-0002-0000-0000-000003000000}">
      <formula1>"Wein,Schaumwein,Fortfied,Spirituose"</formula1>
      <formula2>0</formula2>
    </dataValidation>
    <dataValidation type="list" allowBlank="1" showInputMessage="1" showErrorMessage="1" sqref="B15:B51" xr:uid="{00000000-0002-0000-0000-000004000000}">
      <formula1>"weiÃ,rot,rosÃ©,n.a."</formula1>
      <formula2>0</formula2>
    </dataValidation>
    <dataValidation type="list" allowBlank="1" showInputMessage="1" showErrorMessage="1" sqref="C15:C51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3" firstPageNumber="0" fitToHeight="2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5" customWidth="1"/>
    <col min="2" max="2" width="19.33203125" style="115" customWidth="1"/>
    <col min="3" max="3" width="12.83203125" style="115" bestFit="1" customWidth="1"/>
    <col min="4" max="4" width="11.5" style="115" customWidth="1"/>
    <col min="5" max="5" width="23.5" style="115" customWidth="1"/>
    <col min="6" max="6" width="31.6640625" style="115" bestFit="1" customWidth="1"/>
    <col min="7" max="9" width="10.83203125" style="115"/>
    <col min="10" max="10" width="17.1640625" style="115" customWidth="1"/>
    <col min="11" max="11" width="8" style="115" customWidth="1"/>
    <col min="12" max="12" width="8.1640625" style="115" customWidth="1"/>
    <col min="13" max="13" width="7.83203125" style="115" customWidth="1"/>
    <col min="14" max="16384" width="10.83203125" style="115"/>
  </cols>
  <sheetData>
    <row r="1" spans="1:15" ht="17" thickBot="1" x14ac:dyDescent="0.25"/>
    <row r="2" spans="1:15" s="116" customFormat="1" ht="29" customHeight="1" x14ac:dyDescent="0.2">
      <c r="D2" s="227" t="s">
        <v>49</v>
      </c>
      <c r="E2" s="228"/>
      <c r="F2" s="117" t="s">
        <v>1</v>
      </c>
      <c r="G2" s="229"/>
      <c r="H2" s="230"/>
      <c r="I2" s="231"/>
      <c r="J2" s="118"/>
      <c r="K2" s="232" t="s">
        <v>2</v>
      </c>
      <c r="L2" s="233"/>
      <c r="M2" s="233"/>
      <c r="N2" s="233"/>
      <c r="O2" s="234"/>
    </row>
    <row r="3" spans="1:15" s="116" customFormat="1" ht="31" customHeight="1" thickBot="1" x14ac:dyDescent="0.25">
      <c r="D3" s="222" t="s">
        <v>50</v>
      </c>
      <c r="E3" s="223"/>
      <c r="F3" s="119" t="s">
        <v>3</v>
      </c>
      <c r="G3" s="235"/>
      <c r="H3" s="236"/>
      <c r="I3" s="237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28" customHeight="1" x14ac:dyDescent="0.2">
      <c r="A4" s="238" t="s">
        <v>53</v>
      </c>
      <c r="B4" s="238"/>
      <c r="C4" s="238"/>
      <c r="D4" s="239" t="s">
        <v>54</v>
      </c>
      <c r="E4" s="223"/>
      <c r="F4" s="125" t="s">
        <v>7</v>
      </c>
      <c r="G4" s="235"/>
      <c r="H4" s="236"/>
      <c r="I4" s="237"/>
      <c r="J4" s="118"/>
      <c r="K4" s="240">
        <f>SUM(K9:K3493)</f>
        <v>0</v>
      </c>
      <c r="L4" s="242">
        <f>SUM(L9:L3493)</f>
        <v>0</v>
      </c>
      <c r="M4" s="215">
        <f>SUM(M9:M3493)</f>
        <v>0</v>
      </c>
      <c r="N4" s="217">
        <f>SUM(N9:N3493)</f>
        <v>0</v>
      </c>
      <c r="O4" s="219">
        <f>SUM(O9:O3493)</f>
        <v>0</v>
      </c>
    </row>
    <row r="5" spans="1:15" s="116" customFormat="1" ht="32" customHeight="1" thickBot="1" x14ac:dyDescent="0.25">
      <c r="A5" s="221" t="s">
        <v>117</v>
      </c>
      <c r="B5" s="221"/>
      <c r="D5" s="222" t="s">
        <v>55</v>
      </c>
      <c r="E5" s="223"/>
      <c r="F5" s="126" t="s">
        <v>8</v>
      </c>
      <c r="G5" s="224"/>
      <c r="H5" s="225"/>
      <c r="I5" s="226"/>
      <c r="J5" s="118"/>
      <c r="K5" s="241"/>
      <c r="L5" s="243"/>
      <c r="M5" s="216"/>
      <c r="N5" s="218"/>
      <c r="O5" s="220"/>
    </row>
    <row r="6" spans="1:15" s="116" customFormat="1" ht="14" customHeight="1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6.25" customHeight="1" x14ac:dyDescent="0.2">
      <c r="A7" s="201" t="s">
        <v>56</v>
      </c>
      <c r="B7" s="202"/>
      <c r="C7" s="202"/>
      <c r="D7" s="203"/>
      <c r="E7" s="204" t="s">
        <v>57</v>
      </c>
      <c r="F7" s="206" t="s">
        <v>58</v>
      </c>
      <c r="G7" s="206" t="s">
        <v>59</v>
      </c>
      <c r="H7" s="208"/>
      <c r="I7" s="209"/>
      <c r="J7" s="210" t="s">
        <v>19</v>
      </c>
      <c r="K7" s="212" t="s">
        <v>25</v>
      </c>
      <c r="L7" s="213"/>
      <c r="M7" s="213"/>
      <c r="N7" s="213"/>
      <c r="O7" s="214"/>
    </row>
    <row r="8" spans="1:15" s="116" customFormat="1" ht="41" customHeight="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05"/>
      <c r="F8" s="207"/>
      <c r="G8" s="137" t="s">
        <v>51</v>
      </c>
      <c r="H8" s="138" t="s">
        <v>52</v>
      </c>
      <c r="I8" s="139" t="s">
        <v>63</v>
      </c>
      <c r="J8" s="211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102</v>
      </c>
      <c r="G9" s="150">
        <v>51.1</v>
      </c>
      <c r="H9" s="151">
        <v>101</v>
      </c>
      <c r="I9" s="152">
        <v>299.39999999999998</v>
      </c>
      <c r="J9" s="153"/>
      <c r="K9" s="154"/>
      <c r="L9" s="155"/>
      <c r="M9" s="155"/>
      <c r="N9" s="156">
        <f t="shared" ref="N9:N19" si="0">O9/1.2</f>
        <v>0</v>
      </c>
      <c r="O9" s="157">
        <f>K9*G9+L9*H9+M9*I9</f>
        <v>0</v>
      </c>
    </row>
    <row r="10" spans="1:15" s="116" customFormat="1" ht="171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103</v>
      </c>
      <c r="G10" s="150">
        <v>48.1</v>
      </c>
      <c r="H10" s="151">
        <v>95</v>
      </c>
      <c r="I10" s="152">
        <v>281.39999999999998</v>
      </c>
      <c r="J10" s="153"/>
      <c r="K10" s="154"/>
      <c r="L10" s="155"/>
      <c r="M10" s="155"/>
      <c r="N10" s="156">
        <f t="shared" si="0"/>
        <v>0</v>
      </c>
      <c r="O10" s="157">
        <f t="shared" ref="O10:O12" si="1">K10*G10+L10*H10+M10*I10</f>
        <v>0</v>
      </c>
    </row>
    <row r="11" spans="1:15" s="116" customFormat="1" ht="183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104</v>
      </c>
      <c r="G11" s="150">
        <v>47.1</v>
      </c>
      <c r="H11" s="151">
        <v>93</v>
      </c>
      <c r="I11" s="152">
        <v>275.39999999999998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105</v>
      </c>
      <c r="G12" s="150">
        <v>46.1</v>
      </c>
      <c r="H12" s="151">
        <v>91</v>
      </c>
      <c r="I12" s="152">
        <v>269.39999999999998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1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106</v>
      </c>
      <c r="G13" s="150">
        <v>98.9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1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107</v>
      </c>
      <c r="G14" s="150">
        <v>114.9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1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108</v>
      </c>
      <c r="G15" s="150">
        <v>45.9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1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109</v>
      </c>
      <c r="G16" s="150">
        <v>63.9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89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110</v>
      </c>
      <c r="G17" s="150">
        <v>79.900000000000006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111</v>
      </c>
      <c r="G18" s="150">
        <v>50.9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1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112</v>
      </c>
      <c r="G19" s="164">
        <v>81.900000000000006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Thomas Hössl</cp:lastModifiedBy>
  <cp:revision>3</cp:revision>
  <cp:lastPrinted>2024-07-05T13:03:35Z</cp:lastPrinted>
  <dcterms:created xsi:type="dcterms:W3CDTF">2014-09-02T10:40:28Z</dcterms:created>
  <dcterms:modified xsi:type="dcterms:W3CDTF">2024-07-05T13:03:45Z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