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EFF7F8A3-68B0-014E-B799-AA20D316FA7A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</sheets>
  <definedNames>
    <definedName name="_xlnm._FilterDatabase" localSheetId="0" hidden="1">Gesamtliste!$A$14:$X$58</definedName>
    <definedName name="_xlnm.Print_Area" localSheetId="0">Gesamtliste!$A$1:$X$82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6" i="1"/>
  <c r="S57" i="1"/>
  <c r="S58" i="1"/>
  <c r="S15" i="1"/>
  <c r="T16" i="1"/>
  <c r="W16" i="1" s="1"/>
  <c r="T17" i="1"/>
  <c r="W17" i="1" s="1"/>
  <c r="T18" i="1"/>
  <c r="X18" i="1" s="1"/>
  <c r="T19" i="1"/>
  <c r="X19" i="1" s="1"/>
  <c r="T20" i="1"/>
  <c r="X20" i="1" s="1"/>
  <c r="T21" i="1"/>
  <c r="X21" i="1" s="1"/>
  <c r="T22" i="1"/>
  <c r="X22" i="1" s="1"/>
  <c r="T23" i="1"/>
  <c r="X23" i="1" s="1"/>
  <c r="T24" i="1"/>
  <c r="W24" i="1" s="1"/>
  <c r="T25" i="1"/>
  <c r="W25" i="1" s="1"/>
  <c r="T26" i="1"/>
  <c r="X26" i="1" s="1"/>
  <c r="T27" i="1"/>
  <c r="X27" i="1" s="1"/>
  <c r="T28" i="1"/>
  <c r="X28" i="1" s="1"/>
  <c r="T29" i="1"/>
  <c r="X29" i="1" s="1"/>
  <c r="T30" i="1"/>
  <c r="T31" i="1"/>
  <c r="X31" i="1" s="1"/>
  <c r="T32" i="1"/>
  <c r="W32" i="1" s="1"/>
  <c r="T33" i="1"/>
  <c r="W33" i="1" s="1"/>
  <c r="T34" i="1"/>
  <c r="X34" i="1" s="1"/>
  <c r="T35" i="1"/>
  <c r="X35" i="1" s="1"/>
  <c r="T36" i="1"/>
  <c r="X36" i="1" s="1"/>
  <c r="T37" i="1"/>
  <c r="X37" i="1" s="1"/>
  <c r="T38" i="1"/>
  <c r="X38" i="1" s="1"/>
  <c r="T39" i="1"/>
  <c r="X39" i="1" s="1"/>
  <c r="T40" i="1"/>
  <c r="W40" i="1" s="1"/>
  <c r="T41" i="1"/>
  <c r="W41" i="1" s="1"/>
  <c r="T42" i="1"/>
  <c r="X42" i="1" s="1"/>
  <c r="T43" i="1"/>
  <c r="X43" i="1" s="1"/>
  <c r="T44" i="1"/>
  <c r="X44" i="1" s="1"/>
  <c r="T45" i="1"/>
  <c r="X45" i="1" s="1"/>
  <c r="T46" i="1"/>
  <c r="T47" i="1"/>
  <c r="X47" i="1" s="1"/>
  <c r="T48" i="1"/>
  <c r="W48" i="1" s="1"/>
  <c r="T49" i="1"/>
  <c r="W49" i="1" s="1"/>
  <c r="T50" i="1"/>
  <c r="X50" i="1" s="1"/>
  <c r="T51" i="1"/>
  <c r="X51" i="1" s="1"/>
  <c r="T52" i="1"/>
  <c r="X52" i="1" s="1"/>
  <c r="T53" i="1"/>
  <c r="X53" i="1" s="1"/>
  <c r="T54" i="1"/>
  <c r="T55" i="1"/>
  <c r="X55" i="1" s="1"/>
  <c r="T56" i="1"/>
  <c r="W56" i="1" s="1"/>
  <c r="T57" i="1"/>
  <c r="W57" i="1" s="1"/>
  <c r="T58" i="1"/>
  <c r="X58" i="1" s="1"/>
  <c r="T15" i="1"/>
  <c r="X15" i="1" s="1"/>
  <c r="X17" i="1"/>
  <c r="W54" i="1" l="1"/>
  <c r="W30" i="1"/>
  <c r="W46" i="1"/>
  <c r="X16" i="1"/>
  <c r="W18" i="1"/>
  <c r="X56" i="1"/>
  <c r="X32" i="1"/>
  <c r="X57" i="1"/>
  <c r="X24" i="1"/>
  <c r="X41" i="1"/>
  <c r="X48" i="1"/>
  <c r="X40" i="1"/>
  <c r="X49" i="1"/>
  <c r="X33" i="1"/>
  <c r="X46" i="1"/>
  <c r="X25" i="1"/>
  <c r="W39" i="1"/>
  <c r="X30" i="1"/>
  <c r="W38" i="1"/>
  <c r="W31" i="1"/>
  <c r="W22" i="1"/>
  <c r="W23" i="1"/>
  <c r="W50" i="1"/>
  <c r="X54" i="1"/>
  <c r="W47" i="1"/>
  <c r="W58" i="1"/>
  <c r="W52" i="1"/>
  <c r="W21" i="1"/>
  <c r="W36" i="1"/>
  <c r="W44" i="1"/>
  <c r="W37" i="1"/>
  <c r="W45" i="1"/>
  <c r="W51" i="1"/>
  <c r="W53" i="1"/>
  <c r="W19" i="1"/>
  <c r="W34" i="1"/>
  <c r="W42" i="1"/>
  <c r="W20" i="1"/>
  <c r="W35" i="1"/>
  <c r="W43" i="1"/>
  <c r="W55" i="1"/>
  <c r="W26" i="1"/>
  <c r="W27" i="1"/>
  <c r="W28" i="1"/>
  <c r="W15" i="1"/>
  <c r="W29" i="1"/>
  <c r="V5" i="1"/>
  <c r="V4" i="1"/>
  <c r="X4" i="1" l="1"/>
  <c r="X5" i="1"/>
  <c r="W5" i="1"/>
  <c r="X10" i="1" s="1"/>
  <c r="W4" i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<sst xmlns="http://schemas.openxmlformats.org/spreadsheetml/2006/main" count="584" uniqueCount="134">
  <si>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</si>
  <si>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</si>
  <si>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</si>
  <si>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</si>
  <si>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</si>
  <si>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</si>
  <si>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</si>
  <si>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</si>
  <si>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</si>
  <si>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</si>
  <si>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</si>
  <si>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</si>
  <si>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</si>
  <si>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</si>
  <si>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</si>
  <si>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</si>
  <si>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</si>
  <si>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</si>
  <si>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</si>
  <si>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</si>
  <si>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</si>
  <si>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</si>
  <si>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</si>
  <si>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</si>
  <si>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</si>
  <si>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</si>
  <si>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</si>
  <si>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</si>
  <si>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</si>
  <si>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</si>
  <si>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</si>
  <si>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</si>
  <si>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</si>
  <si>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</si>
  <si>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</si>
  <si>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</si>
  <si>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</si>
  <si>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</si>
  <si>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</si>
  <si>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</si>
  <si>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</si>
  <si>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</si>
  <si>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</si>
  <si>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</si>
  <si>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</si>
  <si>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</si>
  <si>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</si>
  <si>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</si>
  <si>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STAND: 21.11.2024</t>
  </si>
  <si>
    <t>Wein</t>
  </si>
  <si>
    <t>rot</t>
  </si>
  <si>
    <t>trocken</t>
  </si>
  <si>
    <t>weiß</t>
  </si>
  <si>
    <t>Deutschland</t>
  </si>
  <si>
    <t>Pinot Noir</t>
  </si>
  <si>
    <t>Riesling</t>
  </si>
  <si>
    <t>Pfalz</t>
  </si>
  <si>
    <t/>
  </si>
  <si>
    <t>Ökonomierat Rebholz</t>
  </si>
  <si>
    <t>Riesling Kastanienbusch GG</t>
  </si>
  <si>
    <t>Riesling Ganz Horn GG</t>
  </si>
  <si>
    <t>Riesling im Sonnenschein GG</t>
  </si>
  <si>
    <t>Riesling Im Sonnenschein GG</t>
  </si>
  <si>
    <t>Spätburgunder vom Muschelkalk</t>
  </si>
  <si>
    <t>Weißburgunder</t>
  </si>
  <si>
    <t>hf</t>
  </si>
  <si>
    <t>RH-H/03</t>
  </si>
  <si>
    <t>RM-OHK</t>
  </si>
  <si>
    <t>tr-16-15705</t>
  </si>
  <si>
    <t>RW-D/02</t>
  </si>
  <si>
    <t>tr-16-15704</t>
  </si>
  <si>
    <t>RH-I/00</t>
  </si>
  <si>
    <t>tr-16-11329</t>
  </si>
  <si>
    <t>RH-I/01</t>
  </si>
  <si>
    <t>tr-16-11325</t>
  </si>
  <si>
    <t>RH-G/01</t>
  </si>
  <si>
    <t>tr-16-11326</t>
  </si>
  <si>
    <t>GFR-OHK</t>
  </si>
  <si>
    <t>tr-16-13515</t>
  </si>
  <si>
    <t>RH-F/00</t>
  </si>
  <si>
    <t>RM-F/00</t>
  </si>
  <si>
    <t>tr-16-34062</t>
  </si>
  <si>
    <t>tr-16-25913</t>
  </si>
  <si>
    <t>tr-16-25911</t>
  </si>
  <si>
    <t>RH-G/03</t>
  </si>
  <si>
    <t>tr-16-13530</t>
  </si>
  <si>
    <t>tr-16-25912</t>
  </si>
  <si>
    <t>tr-16-11332</t>
  </si>
  <si>
    <t>tr-16-11334</t>
  </si>
  <si>
    <t>tr-16-13517</t>
  </si>
  <si>
    <t>tr-16-18142</t>
  </si>
  <si>
    <t>W-BOX-G/06</t>
  </si>
  <si>
    <t>tr-16-18742</t>
  </si>
  <si>
    <t>RH-F/01</t>
  </si>
  <si>
    <t>P-BOX-M/08</t>
  </si>
  <si>
    <t>tr-16-13518</t>
  </si>
  <si>
    <t>tr-16-33572</t>
  </si>
  <si>
    <t>D</t>
  </si>
  <si>
    <t>U</t>
  </si>
  <si>
    <t>LISTENPREIS / Fl.</t>
  </si>
  <si>
    <t>Riesling Schäwer GG</t>
  </si>
  <si>
    <t>Weißburgunder Mandelberg GG</t>
  </si>
  <si>
    <t>tr-16-11327</t>
  </si>
  <si>
    <t>tr-16-11328</t>
  </si>
  <si>
    <t>tr-16-13516</t>
  </si>
  <si>
    <t>tr-16-13520</t>
  </si>
  <si>
    <t>tr-16-18133</t>
  </si>
  <si>
    <t>tr-16-18134</t>
  </si>
  <si>
    <t>tr-16-18135</t>
  </si>
  <si>
    <t>tr-16-18136</t>
  </si>
  <si>
    <t>tr-16-18137</t>
  </si>
  <si>
    <t>tr-16-18138</t>
  </si>
  <si>
    <t>tr-16-18139</t>
  </si>
  <si>
    <t>tr-16-29052</t>
  </si>
  <si>
    <t>tr-16-11335</t>
  </si>
  <si>
    <t>tr-16-13519</t>
  </si>
  <si>
    <t>tr-16-13521</t>
  </si>
  <si>
    <t>tr-16-18132</t>
  </si>
  <si>
    <t>tr-16-25470</t>
  </si>
  <si>
    <t>tr-16-25471</t>
  </si>
  <si>
    <t>tr-16-29049</t>
  </si>
  <si>
    <t>tr-16-32837</t>
  </si>
  <si>
    <t>tr-16-32838</t>
  </si>
  <si>
    <t>tr-16-29050</t>
  </si>
  <si>
    <t>tr-16-29051</t>
  </si>
  <si>
    <t>tr-16-25907</t>
  </si>
  <si>
    <t>tr-16-18140</t>
  </si>
  <si>
    <t>tr-16-18141</t>
  </si>
  <si>
    <t>GUNTRAMSDORF-19</t>
  </si>
  <si>
    <t>GUNTRAMSDORF-05</t>
  </si>
  <si>
    <t>GUNTRAMSDORF-24</t>
  </si>
  <si>
    <t>GUNTRAMSDORF-22</t>
  </si>
  <si>
    <t>GUNTRAMSDORF-30</t>
  </si>
  <si>
    <t>REBHOLZ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</si>
</sst>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</fills>
  <borders count="71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hair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67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10" fillId="0" borderId="13" xfId="0" applyFont="1" applyBorder="1"/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3" fontId="5" fillId="0" borderId="0" xfId="1073" applyFont="1" applyBorder="1" applyAlignment="1">
      <alignment horizontal="center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49" fontId="32" fillId="0" borderId="17" xfId="1073" applyNumberFormat="1" applyFont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9" xfId="1073" applyFont="1" applyFill="1" applyBorder="1" applyAlignment="1">
      <alignment horizontal="center" vertical="center"/>
    </xf>
    <xf numFmtId="43" fontId="19" fillId="2" borderId="70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3" fillId="5" borderId="17" xfId="1073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2" fontId="21" fillId="12" borderId="38" xfId="0" applyNumberFormat="1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2" xfId="0" applyFont="1" applyFill="1" applyBorder="1" applyAlignment="1">
      <alignment horizontal="center" vertical="center"/>
    </xf>
    <xf numFmtId="0" fontId="20" fillId="9" borderId="63" xfId="0" applyFont="1" applyFill="1" applyBorder="1" applyAlignment="1">
      <alignment horizontal="center" vertical="center"/>
    </xf>
    <xf numFmtId="0" fontId="20" fillId="9" borderId="64" xfId="0" applyFont="1" applyFill="1" applyBorder="1" applyAlignment="1">
      <alignment horizontal="center" vertical="center"/>
    </xf>
  </cellXfs>
  <cellStyles count="6716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Standard" xfId="0" builtinId="0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975264</xdr:colOff>
      <xdr:row>1</xdr:row>
      <xdr:rowOff>109025</xdr:rowOff>
    </xdr:from>
    <xdr:to>
      <xdr:col>6</xdr:col>
      <xdr:colOff>1566312</xdr:colOff>
      <xdr:row>2</xdr:row>
      <xdr:rowOff>258786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75264" y="330537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59</xdr:row>
      <xdr:rowOff>147675</xdr:rowOff>
    </xdr:from>
    <xdr:to>
      <xdr:col>25</xdr:col>
      <xdr:colOff>14767</xdr:colOff>
      <xdr:row>80</xdr:row>
      <xdr:rowOff>99914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B8A3ADA9-8960-8349-88EE-69CFEBA8F657}"/>
            </a:ext>
          </a:extLst>
        </xdr:cNvPr>
        <xdr:cNvGrpSpPr/>
      </xdr:nvGrpSpPr>
      <xdr:grpSpPr>
        <a:xfrm>
          <a:off x="0" y="12316047"/>
          <a:ext cx="16746279" cy="4293867"/>
          <a:chOff x="1" y="673100"/>
          <a:chExt cx="18893281" cy="4443984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A4F2EF9F-A104-2451-5957-EA13B6AA9B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9" name="Grafik 8">
            <a:extLst>
              <a:ext uri="{FF2B5EF4-FFF2-40B4-BE49-F238E27FC236}">
                <a16:creationId xmlns:a16="http://schemas.microsoft.com/office/drawing/2014/main" id="{0AC689FF-8DE2-93C7-756A-56A4CEE4D5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8"/>
  <sheetViews>
    <sheetView showGridLines="0" tabSelected="1" topLeftCell="D1" zoomScale="86" zoomScaleNormal="86" zoomScalePageLayoutView="86" workbookViewId="0">
      <pane ySplit="14" topLeftCell="A15" activePane="bottomLeft" state="frozen"/>
      <selection activeCell="K1" sqref="K1"/>
      <selection pane="bottomLeft"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bestFit="1" customWidth="1"/>
    <col min="6" max="6" width="14.5" style="1" hidden="1" customWidth="1" outlineLevel="1"/>
    <col min="7" max="7" width="30" style="2" customWidth="1" collapsed="1"/>
    <col min="8" max="8" width="35.5" style="2" customWidth="1"/>
    <col min="9" max="9" width="18.5" style="1" hidden="1" customWidth="1" outlineLevel="1" collapsed="1"/>
    <col min="10" max="10" width="7.33203125" style="21" customWidth="1" collapsed="1"/>
    <col min="11" max="11" width="7.33203125" style="3" customWidth="1"/>
    <col min="12" max="12" width="7.1640625" style="21" customWidth="1"/>
    <col min="13" max="13" width="7.83203125" style="32" customWidth="1"/>
    <col min="14" max="14" width="6.83203125" style="32" hidden="1" customWidth="1" outlineLevel="1"/>
    <col min="15" max="15" width="10.83203125" style="32" customWidth="1" collapsed="1"/>
    <col min="16" max="16" width="9.5" style="39" customWidth="1"/>
    <col min="17" max="17" width="10" style="33" hidden="1" customWidth="1" outlineLevel="1"/>
    <col min="18" max="18" width="10" style="33" customWidth="1" collapsed="1"/>
    <col min="19" max="19" width="9.6640625" style="39" customWidth="1"/>
    <col min="20" max="20" width="16.83203125" style="39" customWidth="1"/>
    <col min="21" max="21" width="8" style="45" customWidth="1"/>
    <col min="22" max="22" width="7" style="4" customWidth="1"/>
    <col min="23" max="23" width="10.33203125" style="4" customWidth="1"/>
    <col min="24" max="24" width="10.6640625" style="4" customWidth="1"/>
    <col min="25" max="25" width="18.6640625" style="32" hidden="1" customWidth="1" outlineLevel="1"/>
    <col min="26" max="26" width="10.83203125" style="1" collapsed="1"/>
    <col min="27" max="16384" width="10.83203125" style="1"/>
  </cols>
  <sheetData>
    <row r="1" spans="1:25" customFormat="1" ht="17" thickBot="1" x14ac:dyDescent="0.25">
      <c r="A1" s="1"/>
      <c r="B1" s="1"/>
      <c r="C1" s="1"/>
      <c r="D1" s="1"/>
      <c r="E1" s="1"/>
      <c r="F1" s="1"/>
      <c r="G1" s="47"/>
      <c r="H1" s="47"/>
      <c r="I1" s="1"/>
      <c r="J1" s="48"/>
      <c r="K1" s="3"/>
      <c r="L1" s="48"/>
      <c r="M1" s="49"/>
      <c r="N1" s="49"/>
      <c r="O1" s="49"/>
      <c r="P1" s="51"/>
      <c r="Q1" s="50"/>
      <c r="R1" s="50"/>
      <c r="S1" s="52"/>
      <c r="T1" s="52"/>
      <c r="U1" s="47"/>
      <c r="V1" s="1"/>
      <c r="W1" s="3"/>
      <c r="X1" s="3"/>
      <c r="Y1" s="49"/>
    </row>
    <row r="2" spans="1:25" customFormat="1" ht="29" customHeight="1" x14ac:dyDescent="0.2">
      <c r="A2" s="1"/>
      <c r="B2" s="1"/>
      <c r="C2" s="1"/>
      <c r="D2" s="1"/>
      <c r="E2" s="1"/>
      <c r="F2" s="1"/>
      <c r="G2" s="53"/>
      <c r="H2" s="54" t="s">
        <v>27</v>
      </c>
      <c r="I2" s="55"/>
      <c r="J2" s="105"/>
      <c r="K2" s="106"/>
      <c r="L2" s="106"/>
      <c r="M2" s="106"/>
      <c r="N2" s="106"/>
      <c r="O2" s="106"/>
      <c r="P2" s="39"/>
      <c r="Q2" s="50"/>
      <c r="R2" s="50"/>
      <c r="S2" s="39"/>
      <c r="T2" s="51"/>
      <c r="U2" s="45"/>
      <c r="V2" s="133" t="s">
        <v>26</v>
      </c>
      <c r="W2" s="134"/>
      <c r="X2" s="135"/>
      <c r="Y2" s="49"/>
    </row>
    <row r="3" spans="1:25" customFormat="1" ht="37" customHeight="1" thickBot="1" x14ac:dyDescent="0.25">
      <c r="A3" s="1"/>
      <c r="B3" s="1"/>
      <c r="C3" s="1"/>
      <c r="D3" s="1"/>
      <c r="E3" s="1"/>
      <c r="F3" s="1"/>
      <c r="G3" s="53"/>
      <c r="H3" s="56" t="s">
        <v>28</v>
      </c>
      <c r="I3" s="57"/>
      <c r="J3" s="107"/>
      <c r="K3" s="107"/>
      <c r="L3" s="107"/>
      <c r="M3" s="107"/>
      <c r="N3" s="107"/>
      <c r="O3" s="107"/>
      <c r="P3" s="39"/>
      <c r="Q3" s="50"/>
      <c r="R3" s="50"/>
      <c r="S3" s="39"/>
      <c r="T3" s="51"/>
      <c r="U3" s="45"/>
      <c r="V3" s="58" t="s">
        <v>15</v>
      </c>
      <c r="W3" s="59" t="s">
        <v>42</v>
      </c>
      <c r="X3" s="60" t="s">
        <v>43</v>
      </c>
      <c r="Y3" s="49"/>
    </row>
    <row r="4" spans="1:25" customFormat="1" ht="28" customHeight="1" x14ac:dyDescent="0.2">
      <c r="A4" s="1"/>
      <c r="B4" s="1"/>
      <c r="C4" s="1"/>
      <c r="D4" s="136" t="s">
        <v>133</v>
      </c>
      <c r="E4" s="136"/>
      <c r="F4" s="136"/>
      <c r="G4" s="137"/>
      <c r="H4" s="61" t="s">
        <v>40</v>
      </c>
      <c r="I4" s="57"/>
      <c r="J4" s="107"/>
      <c r="K4" s="107"/>
      <c r="L4" s="107"/>
      <c r="M4" s="107"/>
      <c r="N4" s="107"/>
      <c r="O4" s="107"/>
      <c r="P4" s="39"/>
      <c r="Q4" s="50"/>
      <c r="R4" s="50"/>
      <c r="S4" s="39"/>
      <c r="T4" s="141" t="s">
        <v>44</v>
      </c>
      <c r="U4" s="142"/>
      <c r="V4" s="62">
        <f>SUMIF(R15:R1930,"D",V15:V1930)</f>
        <v>0</v>
      </c>
      <c r="W4" s="63">
        <f>SUMIF(R15:R1930,"D",W15:W1930)</f>
        <v>0</v>
      </c>
      <c r="X4" s="64">
        <f>SUMIF(R15:R1930,"D",X15:X1930)</f>
        <v>0</v>
      </c>
      <c r="Y4" s="49"/>
    </row>
    <row r="5" spans="1:25" customFormat="1" ht="32" customHeight="1" thickBot="1" x14ac:dyDescent="0.25">
      <c r="A5" s="1"/>
      <c r="B5" s="1"/>
      <c r="C5" s="1"/>
      <c r="D5" s="138" t="s">
        <v>48</v>
      </c>
      <c r="E5" s="138"/>
      <c r="F5" s="138"/>
      <c r="G5" s="139"/>
      <c r="H5" s="65" t="s">
        <v>29</v>
      </c>
      <c r="I5" s="66"/>
      <c r="J5" s="108"/>
      <c r="K5" s="108"/>
      <c r="L5" s="108"/>
      <c r="M5" s="108"/>
      <c r="N5" s="108"/>
      <c r="O5" s="108"/>
      <c r="P5" s="39"/>
      <c r="Q5" s="50"/>
      <c r="R5" s="50"/>
      <c r="S5" s="39"/>
      <c r="T5" s="143" t="s">
        <v>45</v>
      </c>
      <c r="U5" s="144"/>
      <c r="V5" s="67">
        <f>SUMIF(R15:R1930,"U",V15:V1930)</f>
        <v>0</v>
      </c>
      <c r="W5" s="68">
        <f>SUMIF(R15:R1930,"U",W15:W1930)</f>
        <v>0</v>
      </c>
      <c r="X5" s="69">
        <f>SUMIF(R15:R1930,"U",X15:X1930)</f>
        <v>0</v>
      </c>
      <c r="Y5" s="49"/>
    </row>
    <row r="6" spans="1:25" customFormat="1" ht="32" customHeight="1" thickBot="1" x14ac:dyDescent="0.25">
      <c r="A6" s="1"/>
      <c r="B6" s="1"/>
      <c r="C6" s="1"/>
      <c r="D6" s="140" t="s">
        <v>46</v>
      </c>
      <c r="E6" s="140"/>
      <c r="F6" s="140"/>
      <c r="G6" s="140"/>
      <c r="H6" s="70"/>
      <c r="I6" s="1"/>
      <c r="J6" s="70"/>
      <c r="K6" s="70"/>
      <c r="L6" s="70"/>
      <c r="M6" s="70"/>
      <c r="N6" s="70"/>
      <c r="O6" s="70"/>
      <c r="P6" s="39"/>
      <c r="Q6" s="50"/>
      <c r="R6" s="50"/>
      <c r="S6" s="39"/>
      <c r="T6" s="145" t="s">
        <v>47</v>
      </c>
      <c r="U6" s="146"/>
      <c r="V6" s="71">
        <f>V4+V5</f>
        <v>0</v>
      </c>
      <c r="W6" s="72">
        <f>W4+W5</f>
        <v>0</v>
      </c>
      <c r="X6" s="73">
        <f>X4+X5</f>
        <v>0</v>
      </c>
      <c r="Y6" s="49"/>
    </row>
    <row r="7" spans="1:25" customFormat="1" ht="14" customHeight="1" x14ac:dyDescent="0.2">
      <c r="A7" s="1"/>
      <c r="B7" s="1"/>
      <c r="C7" s="1"/>
      <c r="D7" s="140"/>
      <c r="E7" s="140"/>
      <c r="F7" s="140"/>
      <c r="G7" s="140"/>
      <c r="H7" s="74"/>
      <c r="I7" s="1"/>
      <c r="J7" s="75"/>
      <c r="K7" s="3"/>
      <c r="L7" s="48"/>
      <c r="M7" s="49"/>
      <c r="N7" s="49"/>
      <c r="O7" s="49"/>
      <c r="P7" s="39"/>
      <c r="Q7" s="50"/>
      <c r="R7" s="50"/>
      <c r="S7" s="39"/>
      <c r="T7" s="51"/>
      <c r="U7" s="45"/>
      <c r="V7" s="52"/>
      <c r="W7" s="52"/>
      <c r="X7" s="52"/>
      <c r="Y7" s="49"/>
    </row>
    <row r="8" spans="1:25" customFormat="1" ht="20" hidden="1" customHeight="1" outlineLevel="1" x14ac:dyDescent="0.2">
      <c r="A8" s="1"/>
      <c r="B8" s="1"/>
      <c r="C8" s="1"/>
      <c r="D8" s="140"/>
      <c r="E8" s="140"/>
      <c r="F8" s="140"/>
      <c r="G8" s="140"/>
      <c r="H8" s="77" t="s">
        <v>34</v>
      </c>
      <c r="I8" s="78"/>
      <c r="J8" s="118"/>
      <c r="K8" s="118"/>
      <c r="L8" s="119"/>
      <c r="M8" s="119"/>
      <c r="N8" s="116"/>
      <c r="O8" s="116"/>
      <c r="P8" s="39"/>
      <c r="Q8" s="50"/>
      <c r="R8" s="50"/>
      <c r="S8" s="39"/>
      <c r="T8" s="51"/>
      <c r="U8" s="45"/>
      <c r="V8" s="111" t="s">
        <v>30</v>
      </c>
      <c r="W8" s="112"/>
      <c r="X8" s="79"/>
      <c r="Y8" s="49"/>
    </row>
    <row r="9" spans="1:25" customFormat="1" ht="20" hidden="1" customHeight="1" outlineLevel="1" x14ac:dyDescent="0.2">
      <c r="A9" s="1"/>
      <c r="B9" s="1"/>
      <c r="C9" s="1"/>
      <c r="D9" s="140"/>
      <c r="E9" s="140"/>
      <c r="F9" s="140"/>
      <c r="G9" s="140"/>
      <c r="H9" s="80" t="s">
        <v>35</v>
      </c>
      <c r="I9" s="81"/>
      <c r="J9" s="131"/>
      <c r="K9" s="131"/>
      <c r="L9" s="132"/>
      <c r="M9" s="132"/>
      <c r="N9" s="115"/>
      <c r="O9" s="115"/>
      <c r="P9" s="39"/>
      <c r="Q9" s="50"/>
      <c r="R9" s="50"/>
      <c r="S9" s="39"/>
      <c r="T9" s="51"/>
      <c r="U9" s="45"/>
      <c r="V9" s="109" t="s">
        <v>32</v>
      </c>
      <c r="W9" s="110"/>
      <c r="X9" s="82">
        <f>W6+X8</f>
        <v>0</v>
      </c>
      <c r="Y9" s="49"/>
    </row>
    <row r="10" spans="1:25" customFormat="1" ht="20" hidden="1" customHeight="1" outlineLevel="1" x14ac:dyDescent="0.2">
      <c r="A10" s="1"/>
      <c r="B10" s="1"/>
      <c r="C10" s="1"/>
      <c r="D10" s="1"/>
      <c r="E10" s="1"/>
      <c r="F10" s="1"/>
      <c r="G10" s="83"/>
      <c r="H10" s="80" t="s">
        <v>36</v>
      </c>
      <c r="I10" s="81"/>
      <c r="J10" s="131"/>
      <c r="K10" s="131"/>
      <c r="L10" s="132"/>
      <c r="M10" s="132"/>
      <c r="N10" s="115"/>
      <c r="O10" s="115"/>
      <c r="P10" s="39"/>
      <c r="Q10" s="50"/>
      <c r="R10" s="50"/>
      <c r="S10" s="39"/>
      <c r="T10" s="51"/>
      <c r="U10" s="45"/>
      <c r="V10" s="109" t="s">
        <v>31</v>
      </c>
      <c r="W10" s="110"/>
      <c r="X10" s="84">
        <f>W5*0.2+(X8*0.2)</f>
        <v>0</v>
      </c>
      <c r="Y10" s="49"/>
    </row>
    <row r="11" spans="1:25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3"/>
      <c r="H11" s="85" t="s">
        <v>37</v>
      </c>
      <c r="I11" s="86"/>
      <c r="J11" s="117"/>
      <c r="K11" s="117"/>
      <c r="L11" s="129"/>
      <c r="M11" s="129"/>
      <c r="N11" s="130"/>
      <c r="O11" s="130"/>
      <c r="P11" s="39"/>
      <c r="Q11" s="50"/>
      <c r="R11" s="50"/>
      <c r="S11" s="39"/>
      <c r="T11" s="51"/>
      <c r="U11" s="45"/>
      <c r="V11" s="113" t="s">
        <v>33</v>
      </c>
      <c r="W11" s="114"/>
      <c r="X11" s="87">
        <f>X10+X9</f>
        <v>0</v>
      </c>
      <c r="Y11" s="49"/>
    </row>
    <row r="12" spans="1:25" customFormat="1" ht="14" customHeight="1" collapsed="1" thickBot="1" x14ac:dyDescent="0.25">
      <c r="A12" s="1"/>
      <c r="B12" s="1"/>
      <c r="C12" s="1"/>
      <c r="D12" s="1"/>
      <c r="E12" s="1"/>
      <c r="F12" s="1"/>
      <c r="G12" s="83"/>
      <c r="H12" s="74"/>
      <c r="I12" s="1"/>
      <c r="J12" s="75"/>
      <c r="K12" s="3"/>
      <c r="L12" s="48"/>
      <c r="M12" s="49"/>
      <c r="N12" s="49"/>
      <c r="O12" s="49"/>
      <c r="P12" s="51"/>
      <c r="Q12" s="50"/>
      <c r="R12" s="50"/>
      <c r="S12" s="52"/>
      <c r="T12" s="52"/>
      <c r="U12" s="76"/>
      <c r="V12" s="1"/>
      <c r="W12" s="3"/>
      <c r="X12" s="3"/>
      <c r="Y12" s="49"/>
    </row>
    <row r="13" spans="1:25" s="5" customFormat="1" ht="26.25" customHeight="1" thickBot="1" x14ac:dyDescent="0.25">
      <c r="A13" s="120" t="s">
        <v>0</v>
      </c>
      <c r="B13" s="121"/>
      <c r="C13" s="122"/>
      <c r="D13" s="120" t="s">
        <v>1</v>
      </c>
      <c r="E13" s="121"/>
      <c r="F13" s="122"/>
      <c r="G13" s="126" t="s">
        <v>2</v>
      </c>
      <c r="H13" s="127"/>
      <c r="I13" s="127"/>
      <c r="J13" s="127"/>
      <c r="K13" s="127"/>
      <c r="L13" s="128"/>
      <c r="M13" s="123" t="s">
        <v>3</v>
      </c>
      <c r="N13" s="124"/>
      <c r="O13" s="125"/>
      <c r="P13" s="97" t="s">
        <v>99</v>
      </c>
      <c r="Q13" s="98"/>
      <c r="R13" s="98"/>
      <c r="S13" s="99" t="s">
        <v>39</v>
      </c>
      <c r="T13" s="100"/>
      <c r="U13" s="101"/>
      <c r="V13" s="102" t="s">
        <v>23</v>
      </c>
      <c r="W13" s="103"/>
      <c r="X13" s="104"/>
      <c r="Y13" s="34"/>
    </row>
    <row r="14" spans="1:25" ht="47" customHeight="1" thickBot="1" x14ac:dyDescent="0.25">
      <c r="A14" s="16" t="s">
        <v>4</v>
      </c>
      <c r="B14" s="17" t="s">
        <v>5</v>
      </c>
      <c r="C14" s="18" t="s">
        <v>6</v>
      </c>
      <c r="D14" s="16" t="s">
        <v>7</v>
      </c>
      <c r="E14" s="17" t="s">
        <v>8</v>
      </c>
      <c r="F14" s="18" t="s">
        <v>9</v>
      </c>
      <c r="G14" s="19" t="s">
        <v>10</v>
      </c>
      <c r="H14" s="20" t="s">
        <v>11</v>
      </c>
      <c r="I14" s="17" t="s">
        <v>12</v>
      </c>
      <c r="J14" s="22" t="s">
        <v>13</v>
      </c>
      <c r="K14" s="15" t="s">
        <v>14</v>
      </c>
      <c r="L14" s="40" t="s">
        <v>15</v>
      </c>
      <c r="M14" s="41" t="s">
        <v>16</v>
      </c>
      <c r="N14" s="36" t="s">
        <v>17</v>
      </c>
      <c r="O14" s="42" t="s">
        <v>18</v>
      </c>
      <c r="P14" s="25" t="s">
        <v>21</v>
      </c>
      <c r="Q14" s="36" t="s">
        <v>20</v>
      </c>
      <c r="R14" s="35" t="s">
        <v>41</v>
      </c>
      <c r="S14" s="92" t="s">
        <v>22</v>
      </c>
      <c r="T14" s="43" t="s">
        <v>21</v>
      </c>
      <c r="U14" s="93" t="s">
        <v>38</v>
      </c>
      <c r="V14" s="26" t="s">
        <v>15</v>
      </c>
      <c r="W14" s="27" t="s">
        <v>24</v>
      </c>
      <c r="X14" s="28" t="s">
        <v>25</v>
      </c>
      <c r="Y14" s="35" t="s">
        <v>19</v>
      </c>
    </row>
    <row r="15" spans="1:25" ht="15.75" customHeight="1" x14ac:dyDescent="0.2">
      <c r="A15" s="6" t="s">
        <v>49</v>
      </c>
      <c r="B15" s="7" t="s">
        <v>52</v>
      </c>
      <c r="C15" s="8" t="s">
        <v>51</v>
      </c>
      <c r="D15" s="6" t="s">
        <v>53</v>
      </c>
      <c r="E15" s="7" t="s">
        <v>56</v>
      </c>
      <c r="F15" s="8"/>
      <c r="G15" s="10" t="s">
        <v>58</v>
      </c>
      <c r="H15" s="11" t="s">
        <v>60</v>
      </c>
      <c r="I15" s="12" t="s">
        <v>55</v>
      </c>
      <c r="J15" s="23">
        <v>2016</v>
      </c>
      <c r="K15" s="14">
        <v>0.75</v>
      </c>
      <c r="L15" s="24">
        <v>7</v>
      </c>
      <c r="M15" s="89" t="s">
        <v>65</v>
      </c>
      <c r="N15" s="90"/>
      <c r="O15" s="91"/>
      <c r="P15" s="96">
        <v>57</v>
      </c>
      <c r="Q15" s="37" t="s">
        <v>72</v>
      </c>
      <c r="R15" s="88" t="s">
        <v>98</v>
      </c>
      <c r="S15" s="94">
        <f>T15/1.2</f>
        <v>40.375</v>
      </c>
      <c r="T15" s="44">
        <f>P15*(1-U15)</f>
        <v>48.449999999999996</v>
      </c>
      <c r="U15" s="95">
        <v>0.15</v>
      </c>
      <c r="V15" s="31"/>
      <c r="W15" s="29">
        <f>V15*S15</f>
        <v>0</v>
      </c>
      <c r="X15" s="30">
        <f>V15*T15</f>
        <v>0</v>
      </c>
      <c r="Y15" s="38" t="s">
        <v>71</v>
      </c>
    </row>
    <row r="16" spans="1:25" ht="15.75" customHeight="1" x14ac:dyDescent="0.2">
      <c r="A16" s="6" t="s">
        <v>49</v>
      </c>
      <c r="B16" s="7" t="s">
        <v>52</v>
      </c>
      <c r="C16" s="8" t="s">
        <v>51</v>
      </c>
      <c r="D16" s="6" t="s">
        <v>53</v>
      </c>
      <c r="E16" s="7" t="s">
        <v>56</v>
      </c>
      <c r="F16" s="8"/>
      <c r="G16" s="10" t="s">
        <v>58</v>
      </c>
      <c r="H16" s="11" t="s">
        <v>60</v>
      </c>
      <c r="I16" s="12" t="s">
        <v>55</v>
      </c>
      <c r="J16" s="23">
        <v>2017</v>
      </c>
      <c r="K16" s="14">
        <v>0.75</v>
      </c>
      <c r="L16" s="24">
        <v>86</v>
      </c>
      <c r="M16" s="89" t="s">
        <v>65</v>
      </c>
      <c r="N16" s="90"/>
      <c r="O16" s="91"/>
      <c r="P16" s="96">
        <v>50</v>
      </c>
      <c r="Q16" s="37" t="s">
        <v>74</v>
      </c>
      <c r="R16" s="46" t="s">
        <v>98</v>
      </c>
      <c r="S16" s="94">
        <f t="shared" ref="S16:S58" si="0">T16/1.2</f>
        <v>35.416666666666671</v>
      </c>
      <c r="T16" s="44">
        <f t="shared" ref="T16:T58" si="1">P16*(1-U16)</f>
        <v>42.5</v>
      </c>
      <c r="U16" s="95">
        <v>0.15</v>
      </c>
      <c r="V16" s="31"/>
      <c r="W16" s="29">
        <f t="shared" ref="W16:W58" si="2">V16*S16</f>
        <v>0</v>
      </c>
      <c r="X16" s="30">
        <f t="shared" ref="X16:X58" si="3">V16*T16</f>
        <v>0</v>
      </c>
      <c r="Y16" s="38" t="s">
        <v>73</v>
      </c>
    </row>
    <row r="17" spans="1:25" ht="15.75" customHeight="1" x14ac:dyDescent="0.2">
      <c r="A17" s="6" t="s">
        <v>49</v>
      </c>
      <c r="B17" s="7" t="s">
        <v>52</v>
      </c>
      <c r="C17" s="8" t="s">
        <v>51</v>
      </c>
      <c r="D17" s="6" t="s">
        <v>53</v>
      </c>
      <c r="E17" s="7" t="s">
        <v>56</v>
      </c>
      <c r="F17" s="8"/>
      <c r="G17" s="9" t="s">
        <v>58</v>
      </c>
      <c r="H17" s="13" t="s">
        <v>60</v>
      </c>
      <c r="I17" s="7" t="s">
        <v>55</v>
      </c>
      <c r="J17" s="23">
        <v>2017</v>
      </c>
      <c r="K17" s="14">
        <v>1.5</v>
      </c>
      <c r="L17" s="24">
        <v>21</v>
      </c>
      <c r="M17" s="89" t="s">
        <v>65</v>
      </c>
      <c r="N17" s="90"/>
      <c r="O17" s="91"/>
      <c r="P17" s="96">
        <v>110</v>
      </c>
      <c r="Q17" s="37" t="s">
        <v>76</v>
      </c>
      <c r="R17" s="46" t="s">
        <v>98</v>
      </c>
      <c r="S17" s="94">
        <f t="shared" si="0"/>
        <v>77.916666666666671</v>
      </c>
      <c r="T17" s="44">
        <f t="shared" si="1"/>
        <v>93.5</v>
      </c>
      <c r="U17" s="95">
        <v>0.15</v>
      </c>
      <c r="V17" s="31"/>
      <c r="W17" s="29">
        <f t="shared" si="2"/>
        <v>0</v>
      </c>
      <c r="X17" s="30">
        <f t="shared" si="3"/>
        <v>0</v>
      </c>
      <c r="Y17" s="38" t="s">
        <v>75</v>
      </c>
    </row>
    <row r="18" spans="1:25" ht="15.75" customHeight="1" x14ac:dyDescent="0.2">
      <c r="A18" s="6" t="s">
        <v>49</v>
      </c>
      <c r="B18" s="7" t="s">
        <v>52</v>
      </c>
      <c r="C18" s="8" t="s">
        <v>51</v>
      </c>
      <c r="D18" s="6" t="s">
        <v>53</v>
      </c>
      <c r="E18" s="7" t="s">
        <v>56</v>
      </c>
      <c r="F18" s="8"/>
      <c r="G18" s="10" t="s">
        <v>58</v>
      </c>
      <c r="H18" s="11" t="s">
        <v>60</v>
      </c>
      <c r="I18" s="12" t="s">
        <v>55</v>
      </c>
      <c r="J18" s="23">
        <v>2017</v>
      </c>
      <c r="K18" s="14">
        <v>3</v>
      </c>
      <c r="L18" s="24">
        <v>3</v>
      </c>
      <c r="M18" s="89" t="s">
        <v>65</v>
      </c>
      <c r="N18" s="90"/>
      <c r="O18" s="91"/>
      <c r="P18" s="96">
        <v>230</v>
      </c>
      <c r="Q18" s="37" t="s">
        <v>102</v>
      </c>
      <c r="R18" s="46" t="s">
        <v>98</v>
      </c>
      <c r="S18" s="94">
        <f t="shared" si="0"/>
        <v>162.91666666666669</v>
      </c>
      <c r="T18" s="44">
        <f t="shared" si="1"/>
        <v>195.5</v>
      </c>
      <c r="U18" s="95">
        <v>0.15</v>
      </c>
      <c r="V18" s="31"/>
      <c r="W18" s="29">
        <f t="shared" si="2"/>
        <v>0</v>
      </c>
      <c r="X18" s="30">
        <f t="shared" si="3"/>
        <v>0</v>
      </c>
      <c r="Y18" s="38" t="s">
        <v>128</v>
      </c>
    </row>
    <row r="19" spans="1:25" ht="15.75" customHeight="1" x14ac:dyDescent="0.2">
      <c r="A19" s="6" t="s">
        <v>49</v>
      </c>
      <c r="B19" s="7" t="s">
        <v>52</v>
      </c>
      <c r="C19" s="8" t="s">
        <v>51</v>
      </c>
      <c r="D19" s="6" t="s">
        <v>53</v>
      </c>
      <c r="E19" s="7" t="s">
        <v>56</v>
      </c>
      <c r="F19" s="8"/>
      <c r="G19" s="9" t="s">
        <v>58</v>
      </c>
      <c r="H19" s="13" t="s">
        <v>60</v>
      </c>
      <c r="I19" s="7" t="s">
        <v>55</v>
      </c>
      <c r="J19" s="23">
        <v>2017</v>
      </c>
      <c r="K19" s="14">
        <v>5</v>
      </c>
      <c r="L19" s="24">
        <v>1</v>
      </c>
      <c r="M19" s="89" t="s">
        <v>65</v>
      </c>
      <c r="N19" s="90"/>
      <c r="O19" s="91"/>
      <c r="P19" s="96">
        <v>370</v>
      </c>
      <c r="Q19" s="37" t="s">
        <v>103</v>
      </c>
      <c r="R19" s="46" t="s">
        <v>98</v>
      </c>
      <c r="S19" s="94">
        <f t="shared" si="0"/>
        <v>262.08333333333337</v>
      </c>
      <c r="T19" s="44">
        <f t="shared" si="1"/>
        <v>314.5</v>
      </c>
      <c r="U19" s="95">
        <v>0.15</v>
      </c>
      <c r="V19" s="31"/>
      <c r="W19" s="29">
        <f t="shared" si="2"/>
        <v>0</v>
      </c>
      <c r="X19" s="30">
        <f t="shared" si="3"/>
        <v>0</v>
      </c>
      <c r="Y19" s="38" t="s">
        <v>128</v>
      </c>
    </row>
    <row r="20" spans="1:25" ht="15.75" customHeight="1" x14ac:dyDescent="0.2">
      <c r="A20" s="6" t="s">
        <v>49</v>
      </c>
      <c r="B20" s="7" t="s">
        <v>52</v>
      </c>
      <c r="C20" s="8" t="s">
        <v>51</v>
      </c>
      <c r="D20" s="6" t="s">
        <v>53</v>
      </c>
      <c r="E20" s="7" t="s">
        <v>56</v>
      </c>
      <c r="F20" s="8"/>
      <c r="G20" s="9" t="s">
        <v>58</v>
      </c>
      <c r="H20" s="13" t="s">
        <v>60</v>
      </c>
      <c r="I20" s="7" t="s">
        <v>55</v>
      </c>
      <c r="J20" s="23">
        <v>2018</v>
      </c>
      <c r="K20" s="14">
        <v>0.75</v>
      </c>
      <c r="L20" s="24">
        <v>30</v>
      </c>
      <c r="M20" s="89" t="s">
        <v>65</v>
      </c>
      <c r="N20" s="90"/>
      <c r="O20" s="91"/>
      <c r="P20" s="96">
        <v>55</v>
      </c>
      <c r="Q20" s="37" t="s">
        <v>78</v>
      </c>
      <c r="R20" s="46" t="s">
        <v>98</v>
      </c>
      <c r="S20" s="94">
        <f t="shared" si="0"/>
        <v>38.958333333333336</v>
      </c>
      <c r="T20" s="44">
        <f t="shared" si="1"/>
        <v>46.75</v>
      </c>
      <c r="U20" s="95">
        <v>0.15</v>
      </c>
      <c r="V20" s="31"/>
      <c r="W20" s="29">
        <f t="shared" si="2"/>
        <v>0</v>
      </c>
      <c r="X20" s="30">
        <f t="shared" si="3"/>
        <v>0</v>
      </c>
      <c r="Y20" s="38" t="s">
        <v>77</v>
      </c>
    </row>
    <row r="21" spans="1:25" ht="15.75" customHeight="1" x14ac:dyDescent="0.2">
      <c r="A21" s="6" t="s">
        <v>49</v>
      </c>
      <c r="B21" s="7" t="s">
        <v>52</v>
      </c>
      <c r="C21" s="8" t="s">
        <v>51</v>
      </c>
      <c r="D21" s="6" t="s">
        <v>53</v>
      </c>
      <c r="E21" s="7" t="s">
        <v>56</v>
      </c>
      <c r="F21" s="8"/>
      <c r="G21" s="10" t="s">
        <v>58</v>
      </c>
      <c r="H21" s="11" t="s">
        <v>60</v>
      </c>
      <c r="I21" s="12" t="s">
        <v>55</v>
      </c>
      <c r="J21" s="23">
        <v>2018</v>
      </c>
      <c r="K21" s="14">
        <v>0.75</v>
      </c>
      <c r="L21" s="24">
        <v>55</v>
      </c>
      <c r="M21" s="89" t="s">
        <v>65</v>
      </c>
      <c r="N21" s="90"/>
      <c r="O21" s="91"/>
      <c r="P21" s="96">
        <v>55</v>
      </c>
      <c r="Q21" s="37" t="s">
        <v>81</v>
      </c>
      <c r="R21" s="46" t="s">
        <v>98</v>
      </c>
      <c r="S21" s="94">
        <f t="shared" si="0"/>
        <v>38.958333333333336</v>
      </c>
      <c r="T21" s="44">
        <f t="shared" si="1"/>
        <v>46.75</v>
      </c>
      <c r="U21" s="95">
        <v>0.15</v>
      </c>
      <c r="V21" s="31"/>
      <c r="W21" s="29">
        <f t="shared" si="2"/>
        <v>0</v>
      </c>
      <c r="X21" s="30">
        <f t="shared" si="3"/>
        <v>0</v>
      </c>
      <c r="Y21" s="38" t="s">
        <v>79</v>
      </c>
    </row>
    <row r="22" spans="1:25" ht="15.75" customHeight="1" x14ac:dyDescent="0.2">
      <c r="A22" s="6" t="s">
        <v>49</v>
      </c>
      <c r="B22" s="7" t="s">
        <v>52</v>
      </c>
      <c r="C22" s="8" t="s">
        <v>51</v>
      </c>
      <c r="D22" s="6" t="s">
        <v>53</v>
      </c>
      <c r="E22" s="7" t="s">
        <v>56</v>
      </c>
      <c r="F22" s="8"/>
      <c r="G22" s="10" t="s">
        <v>58</v>
      </c>
      <c r="H22" s="11" t="s">
        <v>60</v>
      </c>
      <c r="I22" s="12" t="s">
        <v>55</v>
      </c>
      <c r="J22" s="23">
        <v>2018</v>
      </c>
      <c r="K22" s="14">
        <v>0.75</v>
      </c>
      <c r="L22" s="24">
        <v>6</v>
      </c>
      <c r="M22" s="89" t="s">
        <v>65</v>
      </c>
      <c r="N22" s="90"/>
      <c r="O22" s="91"/>
      <c r="P22" s="96">
        <v>55</v>
      </c>
      <c r="Q22" s="37" t="s">
        <v>82</v>
      </c>
      <c r="R22" s="46" t="s">
        <v>98</v>
      </c>
      <c r="S22" s="94">
        <f t="shared" si="0"/>
        <v>38.958333333333336</v>
      </c>
      <c r="T22" s="44">
        <f t="shared" si="1"/>
        <v>46.75</v>
      </c>
      <c r="U22" s="95">
        <v>0.15</v>
      </c>
      <c r="V22" s="31"/>
      <c r="W22" s="29">
        <f t="shared" si="2"/>
        <v>0</v>
      </c>
      <c r="X22" s="30">
        <f t="shared" si="3"/>
        <v>0</v>
      </c>
      <c r="Y22" s="38" t="s">
        <v>79</v>
      </c>
    </row>
    <row r="23" spans="1:25" ht="15.75" customHeight="1" x14ac:dyDescent="0.2">
      <c r="A23" s="6" t="s">
        <v>49</v>
      </c>
      <c r="B23" s="7" t="s">
        <v>52</v>
      </c>
      <c r="C23" s="8" t="s">
        <v>51</v>
      </c>
      <c r="D23" s="6" t="s">
        <v>53</v>
      </c>
      <c r="E23" s="7" t="s">
        <v>56</v>
      </c>
      <c r="F23" s="8"/>
      <c r="G23" s="10" t="s">
        <v>58</v>
      </c>
      <c r="H23" s="11" t="s">
        <v>60</v>
      </c>
      <c r="I23" s="12" t="s">
        <v>55</v>
      </c>
      <c r="J23" s="23">
        <v>2018</v>
      </c>
      <c r="K23" s="14">
        <v>1.5</v>
      </c>
      <c r="L23" s="24">
        <v>24</v>
      </c>
      <c r="M23" s="89" t="s">
        <v>65</v>
      </c>
      <c r="N23" s="90"/>
      <c r="O23" s="91"/>
      <c r="P23" s="96">
        <v>120</v>
      </c>
      <c r="Q23" s="37" t="s">
        <v>104</v>
      </c>
      <c r="R23" s="46" t="s">
        <v>98</v>
      </c>
      <c r="S23" s="94">
        <f t="shared" si="0"/>
        <v>85</v>
      </c>
      <c r="T23" s="44">
        <f t="shared" si="1"/>
        <v>102</v>
      </c>
      <c r="U23" s="95">
        <v>0.15</v>
      </c>
      <c r="V23" s="31"/>
      <c r="W23" s="29">
        <f t="shared" si="2"/>
        <v>0</v>
      </c>
      <c r="X23" s="30">
        <f t="shared" si="3"/>
        <v>0</v>
      </c>
      <c r="Y23" s="38" t="s">
        <v>128</v>
      </c>
    </row>
    <row r="24" spans="1:25" ht="15.75" customHeight="1" x14ac:dyDescent="0.2">
      <c r="A24" s="6" t="s">
        <v>49</v>
      </c>
      <c r="B24" s="7" t="s">
        <v>52</v>
      </c>
      <c r="C24" s="8" t="s">
        <v>51</v>
      </c>
      <c r="D24" s="6" t="s">
        <v>53</v>
      </c>
      <c r="E24" s="7" t="s">
        <v>56</v>
      </c>
      <c r="F24" s="8"/>
      <c r="G24" s="9" t="s">
        <v>58</v>
      </c>
      <c r="H24" s="13" t="s">
        <v>60</v>
      </c>
      <c r="I24" s="7" t="s">
        <v>55</v>
      </c>
      <c r="J24" s="23">
        <v>2018</v>
      </c>
      <c r="K24" s="14">
        <v>3</v>
      </c>
      <c r="L24" s="24">
        <v>3</v>
      </c>
      <c r="M24" s="89" t="s">
        <v>65</v>
      </c>
      <c r="N24" s="90"/>
      <c r="O24" s="91"/>
      <c r="P24" s="96">
        <v>250</v>
      </c>
      <c r="Q24" s="37" t="s">
        <v>105</v>
      </c>
      <c r="R24" s="46" t="s">
        <v>98</v>
      </c>
      <c r="S24" s="94">
        <f t="shared" si="0"/>
        <v>177.08333333333334</v>
      </c>
      <c r="T24" s="44">
        <f t="shared" si="1"/>
        <v>212.5</v>
      </c>
      <c r="U24" s="95">
        <v>0.15</v>
      </c>
      <c r="V24" s="31"/>
      <c r="W24" s="29">
        <f t="shared" si="2"/>
        <v>0</v>
      </c>
      <c r="X24" s="30">
        <f t="shared" si="3"/>
        <v>0</v>
      </c>
      <c r="Y24" s="38" t="s">
        <v>128</v>
      </c>
    </row>
    <row r="25" spans="1:25" ht="15.75" customHeight="1" x14ac:dyDescent="0.2">
      <c r="A25" s="6" t="s">
        <v>49</v>
      </c>
      <c r="B25" s="7" t="s">
        <v>52</v>
      </c>
      <c r="C25" s="8" t="s">
        <v>51</v>
      </c>
      <c r="D25" s="6" t="s">
        <v>53</v>
      </c>
      <c r="E25" s="7" t="s">
        <v>56</v>
      </c>
      <c r="F25" s="8"/>
      <c r="G25" s="9" t="s">
        <v>58</v>
      </c>
      <c r="H25" s="13" t="s">
        <v>60</v>
      </c>
      <c r="I25" s="7" t="s">
        <v>55</v>
      </c>
      <c r="J25" s="23">
        <v>2019</v>
      </c>
      <c r="K25" s="14">
        <v>0.75</v>
      </c>
      <c r="L25" s="24">
        <v>54</v>
      </c>
      <c r="M25" s="89" t="s">
        <v>65</v>
      </c>
      <c r="N25" s="90"/>
      <c r="O25" s="91"/>
      <c r="P25" s="96">
        <v>55</v>
      </c>
      <c r="Q25" s="37" t="s">
        <v>106</v>
      </c>
      <c r="R25" s="46" t="s">
        <v>98</v>
      </c>
      <c r="S25" s="94">
        <f t="shared" si="0"/>
        <v>38.958333333333336</v>
      </c>
      <c r="T25" s="44">
        <f t="shared" si="1"/>
        <v>46.75</v>
      </c>
      <c r="U25" s="95">
        <v>0.15</v>
      </c>
      <c r="V25" s="31"/>
      <c r="W25" s="29">
        <f t="shared" si="2"/>
        <v>0</v>
      </c>
      <c r="X25" s="30">
        <f t="shared" si="3"/>
        <v>0</v>
      </c>
      <c r="Y25" s="38" t="s">
        <v>129</v>
      </c>
    </row>
    <row r="26" spans="1:25" ht="15.75" customHeight="1" x14ac:dyDescent="0.2">
      <c r="A26" s="6" t="s">
        <v>49</v>
      </c>
      <c r="B26" s="7" t="s">
        <v>52</v>
      </c>
      <c r="C26" s="8" t="s">
        <v>51</v>
      </c>
      <c r="D26" s="6" t="s">
        <v>53</v>
      </c>
      <c r="E26" s="7" t="s">
        <v>56</v>
      </c>
      <c r="F26" s="8"/>
      <c r="G26" s="10" t="s">
        <v>58</v>
      </c>
      <c r="H26" s="11" t="s">
        <v>60</v>
      </c>
      <c r="I26" s="12" t="s">
        <v>55</v>
      </c>
      <c r="J26" s="23">
        <v>2019</v>
      </c>
      <c r="K26" s="14">
        <v>0.75</v>
      </c>
      <c r="L26" s="24">
        <v>6</v>
      </c>
      <c r="M26" s="89" t="s">
        <v>65</v>
      </c>
      <c r="N26" s="90"/>
      <c r="O26" s="91"/>
      <c r="P26" s="96">
        <v>55</v>
      </c>
      <c r="Q26" s="37" t="s">
        <v>83</v>
      </c>
      <c r="R26" s="46" t="s">
        <v>98</v>
      </c>
      <c r="S26" s="94">
        <f t="shared" si="0"/>
        <v>38.958333333333336</v>
      </c>
      <c r="T26" s="44">
        <f t="shared" si="1"/>
        <v>46.75</v>
      </c>
      <c r="U26" s="95">
        <v>0.15</v>
      </c>
      <c r="V26" s="31"/>
      <c r="W26" s="29">
        <f t="shared" si="2"/>
        <v>0</v>
      </c>
      <c r="X26" s="30">
        <f t="shared" si="3"/>
        <v>0</v>
      </c>
      <c r="Y26" s="38" t="s">
        <v>80</v>
      </c>
    </row>
    <row r="27" spans="1:25" ht="15.75" customHeight="1" x14ac:dyDescent="0.2">
      <c r="A27" s="6" t="s">
        <v>49</v>
      </c>
      <c r="B27" s="7" t="s">
        <v>52</v>
      </c>
      <c r="C27" s="8" t="s">
        <v>51</v>
      </c>
      <c r="D27" s="6" t="s">
        <v>53</v>
      </c>
      <c r="E27" s="7" t="s">
        <v>56</v>
      </c>
      <c r="F27" s="8"/>
      <c r="G27" s="9" t="s">
        <v>58</v>
      </c>
      <c r="H27" s="13" t="s">
        <v>60</v>
      </c>
      <c r="I27" s="7" t="s">
        <v>55</v>
      </c>
      <c r="J27" s="23">
        <v>2019</v>
      </c>
      <c r="K27" s="14">
        <v>1.5</v>
      </c>
      <c r="L27" s="24">
        <v>12</v>
      </c>
      <c r="M27" s="89" t="s">
        <v>65</v>
      </c>
      <c r="N27" s="90"/>
      <c r="O27" s="91"/>
      <c r="P27" s="96">
        <v>110</v>
      </c>
      <c r="Q27" s="37" t="s">
        <v>107</v>
      </c>
      <c r="R27" s="46" t="s">
        <v>98</v>
      </c>
      <c r="S27" s="94">
        <f t="shared" si="0"/>
        <v>77.916666666666671</v>
      </c>
      <c r="T27" s="44">
        <f t="shared" si="1"/>
        <v>93.5</v>
      </c>
      <c r="U27" s="95">
        <v>0.15</v>
      </c>
      <c r="V27" s="31"/>
      <c r="W27" s="29">
        <f t="shared" si="2"/>
        <v>0</v>
      </c>
      <c r="X27" s="30">
        <f t="shared" si="3"/>
        <v>0</v>
      </c>
      <c r="Y27" s="38" t="s">
        <v>129</v>
      </c>
    </row>
    <row r="28" spans="1:25" ht="15.75" customHeight="1" x14ac:dyDescent="0.2">
      <c r="A28" s="6" t="s">
        <v>49</v>
      </c>
      <c r="B28" s="7" t="s">
        <v>52</v>
      </c>
      <c r="C28" s="8" t="s">
        <v>51</v>
      </c>
      <c r="D28" s="6" t="s">
        <v>53</v>
      </c>
      <c r="E28" s="7" t="s">
        <v>56</v>
      </c>
      <c r="F28" s="8"/>
      <c r="G28" s="10" t="s">
        <v>58</v>
      </c>
      <c r="H28" s="11" t="s">
        <v>60</v>
      </c>
      <c r="I28" s="12" t="s">
        <v>55</v>
      </c>
      <c r="J28" s="23">
        <v>2019</v>
      </c>
      <c r="K28" s="14">
        <v>3</v>
      </c>
      <c r="L28" s="24">
        <v>6</v>
      </c>
      <c r="M28" s="89" t="s">
        <v>65</v>
      </c>
      <c r="N28" s="90"/>
      <c r="O28" s="91"/>
      <c r="P28" s="96">
        <v>220</v>
      </c>
      <c r="Q28" s="37" t="s">
        <v>108</v>
      </c>
      <c r="R28" s="46" t="s">
        <v>98</v>
      </c>
      <c r="S28" s="94">
        <f t="shared" si="0"/>
        <v>155.83333333333334</v>
      </c>
      <c r="T28" s="44">
        <f t="shared" si="1"/>
        <v>187</v>
      </c>
      <c r="U28" s="95">
        <v>0.15</v>
      </c>
      <c r="V28" s="31"/>
      <c r="W28" s="29">
        <f t="shared" si="2"/>
        <v>0</v>
      </c>
      <c r="X28" s="30">
        <f t="shared" si="3"/>
        <v>0</v>
      </c>
      <c r="Y28" s="38" t="s">
        <v>128</v>
      </c>
    </row>
    <row r="29" spans="1:25" ht="15.75" customHeight="1" x14ac:dyDescent="0.2">
      <c r="A29" s="6" t="s">
        <v>49</v>
      </c>
      <c r="B29" s="7" t="s">
        <v>52</v>
      </c>
      <c r="C29" s="8" t="s">
        <v>51</v>
      </c>
      <c r="D29" s="6" t="s">
        <v>53</v>
      </c>
      <c r="E29" s="7" t="s">
        <v>56</v>
      </c>
      <c r="F29" s="8"/>
      <c r="G29" s="10" t="s">
        <v>58</v>
      </c>
      <c r="H29" s="11" t="s">
        <v>60</v>
      </c>
      <c r="I29" s="12" t="s">
        <v>55</v>
      </c>
      <c r="J29" s="23">
        <v>2019</v>
      </c>
      <c r="K29" s="14">
        <v>5</v>
      </c>
      <c r="L29" s="24">
        <v>1</v>
      </c>
      <c r="M29" s="89" t="s">
        <v>65</v>
      </c>
      <c r="N29" s="90"/>
      <c r="O29" s="91"/>
      <c r="P29" s="96">
        <v>370</v>
      </c>
      <c r="Q29" s="37" t="s">
        <v>109</v>
      </c>
      <c r="R29" s="46" t="s">
        <v>98</v>
      </c>
      <c r="S29" s="94">
        <f t="shared" si="0"/>
        <v>262.08333333333337</v>
      </c>
      <c r="T29" s="44">
        <f t="shared" si="1"/>
        <v>314.5</v>
      </c>
      <c r="U29" s="95">
        <v>0.15</v>
      </c>
      <c r="V29" s="31"/>
      <c r="W29" s="29">
        <f t="shared" si="2"/>
        <v>0</v>
      </c>
      <c r="X29" s="30">
        <f t="shared" si="3"/>
        <v>0</v>
      </c>
      <c r="Y29" s="38" t="s">
        <v>128</v>
      </c>
    </row>
    <row r="30" spans="1:25" ht="15.75" customHeight="1" x14ac:dyDescent="0.2">
      <c r="A30" s="6" t="s">
        <v>49</v>
      </c>
      <c r="B30" s="7" t="s">
        <v>52</v>
      </c>
      <c r="C30" s="8" t="s">
        <v>51</v>
      </c>
      <c r="D30" s="6" t="s">
        <v>53</v>
      </c>
      <c r="E30" s="7" t="s">
        <v>56</v>
      </c>
      <c r="F30" s="8"/>
      <c r="G30" s="9" t="s">
        <v>58</v>
      </c>
      <c r="H30" s="13" t="s">
        <v>61</v>
      </c>
      <c r="I30" s="7" t="s">
        <v>55</v>
      </c>
      <c r="J30" s="23">
        <v>2018</v>
      </c>
      <c r="K30" s="14">
        <v>0.75</v>
      </c>
      <c r="L30" s="24">
        <v>30</v>
      </c>
      <c r="M30" s="89" t="s">
        <v>65</v>
      </c>
      <c r="N30" s="90"/>
      <c r="O30" s="91"/>
      <c r="P30" s="96">
        <v>55</v>
      </c>
      <c r="Q30" s="37" t="s">
        <v>85</v>
      </c>
      <c r="R30" s="46" t="s">
        <v>98</v>
      </c>
      <c r="S30" s="94">
        <f t="shared" si="0"/>
        <v>38.958333333333336</v>
      </c>
      <c r="T30" s="44">
        <f t="shared" si="1"/>
        <v>46.75</v>
      </c>
      <c r="U30" s="95">
        <v>0.15</v>
      </c>
      <c r="V30" s="31"/>
      <c r="W30" s="29">
        <f t="shared" si="2"/>
        <v>0</v>
      </c>
      <c r="X30" s="30">
        <f t="shared" si="3"/>
        <v>0</v>
      </c>
      <c r="Y30" s="38" t="s">
        <v>84</v>
      </c>
    </row>
    <row r="31" spans="1:25" ht="15.75" customHeight="1" x14ac:dyDescent="0.2">
      <c r="A31" s="6" t="s">
        <v>49</v>
      </c>
      <c r="B31" s="7" t="s">
        <v>52</v>
      </c>
      <c r="C31" s="8" t="s">
        <v>51</v>
      </c>
      <c r="D31" s="6" t="s">
        <v>53</v>
      </c>
      <c r="E31" s="7" t="s">
        <v>56</v>
      </c>
      <c r="F31" s="8"/>
      <c r="G31" s="10" t="s">
        <v>58</v>
      </c>
      <c r="H31" s="11" t="s">
        <v>62</v>
      </c>
      <c r="I31" s="12" t="s">
        <v>55</v>
      </c>
      <c r="J31" s="23">
        <v>2019</v>
      </c>
      <c r="K31" s="14">
        <v>0.75</v>
      </c>
      <c r="L31" s="24">
        <v>54</v>
      </c>
      <c r="M31" s="89" t="s">
        <v>65</v>
      </c>
      <c r="N31" s="90"/>
      <c r="O31" s="91"/>
      <c r="P31" s="96">
        <v>55</v>
      </c>
      <c r="Q31" s="37" t="s">
        <v>110</v>
      </c>
      <c r="R31" s="46" t="s">
        <v>98</v>
      </c>
      <c r="S31" s="94">
        <f t="shared" si="0"/>
        <v>38.958333333333336</v>
      </c>
      <c r="T31" s="44">
        <f t="shared" si="1"/>
        <v>46.75</v>
      </c>
      <c r="U31" s="95">
        <v>0.15</v>
      </c>
      <c r="V31" s="31"/>
      <c r="W31" s="29">
        <f t="shared" si="2"/>
        <v>0</v>
      </c>
      <c r="X31" s="30">
        <f t="shared" si="3"/>
        <v>0</v>
      </c>
      <c r="Y31" s="38" t="s">
        <v>129</v>
      </c>
    </row>
    <row r="32" spans="1:25" ht="15.75" customHeight="1" x14ac:dyDescent="0.2">
      <c r="A32" s="6" t="s">
        <v>49</v>
      </c>
      <c r="B32" s="7" t="s">
        <v>52</v>
      </c>
      <c r="C32" s="8" t="s">
        <v>51</v>
      </c>
      <c r="D32" s="6" t="s">
        <v>53</v>
      </c>
      <c r="E32" s="7" t="s">
        <v>56</v>
      </c>
      <c r="F32" s="8"/>
      <c r="G32" s="9" t="s">
        <v>58</v>
      </c>
      <c r="H32" s="13" t="s">
        <v>62</v>
      </c>
      <c r="I32" s="7" t="s">
        <v>55</v>
      </c>
      <c r="J32" s="23">
        <v>2019</v>
      </c>
      <c r="K32" s="14">
        <v>0.75</v>
      </c>
      <c r="L32" s="24">
        <v>6</v>
      </c>
      <c r="M32" s="89" t="s">
        <v>65</v>
      </c>
      <c r="N32" s="90"/>
      <c r="O32" s="91"/>
      <c r="P32" s="96">
        <v>55</v>
      </c>
      <c r="Q32" s="37" t="s">
        <v>86</v>
      </c>
      <c r="R32" s="46" t="s">
        <v>98</v>
      </c>
      <c r="S32" s="94">
        <f t="shared" si="0"/>
        <v>38.958333333333336</v>
      </c>
      <c r="T32" s="44">
        <f t="shared" si="1"/>
        <v>46.75</v>
      </c>
      <c r="U32" s="95">
        <v>0.15</v>
      </c>
      <c r="V32" s="31"/>
      <c r="W32" s="29">
        <f t="shared" si="2"/>
        <v>0</v>
      </c>
      <c r="X32" s="30">
        <f t="shared" si="3"/>
        <v>0</v>
      </c>
      <c r="Y32" s="38" t="s">
        <v>80</v>
      </c>
    </row>
    <row r="33" spans="1:25" ht="15.75" customHeight="1" x14ac:dyDescent="0.2">
      <c r="A33" s="6" t="s">
        <v>49</v>
      </c>
      <c r="B33" s="7" t="s">
        <v>52</v>
      </c>
      <c r="C33" s="8" t="s">
        <v>51</v>
      </c>
      <c r="D33" s="6" t="s">
        <v>53</v>
      </c>
      <c r="E33" s="7" t="s">
        <v>56</v>
      </c>
      <c r="F33" s="8"/>
      <c r="G33" s="9" t="s">
        <v>58</v>
      </c>
      <c r="H33" s="13" t="s">
        <v>62</v>
      </c>
      <c r="I33" s="7" t="s">
        <v>55</v>
      </c>
      <c r="J33" s="23">
        <v>2019</v>
      </c>
      <c r="K33" s="14">
        <v>3</v>
      </c>
      <c r="L33" s="24">
        <v>2</v>
      </c>
      <c r="M33" s="89" t="s">
        <v>65</v>
      </c>
      <c r="N33" s="90"/>
      <c r="O33" s="91"/>
      <c r="P33" s="96">
        <v>220</v>
      </c>
      <c r="Q33" s="37" t="s">
        <v>111</v>
      </c>
      <c r="R33" s="46" t="s">
        <v>98</v>
      </c>
      <c r="S33" s="94">
        <f t="shared" si="0"/>
        <v>155.83333333333334</v>
      </c>
      <c r="T33" s="44">
        <f t="shared" si="1"/>
        <v>187</v>
      </c>
      <c r="U33" s="95">
        <v>0.15</v>
      </c>
      <c r="V33" s="31"/>
      <c r="W33" s="29">
        <f t="shared" si="2"/>
        <v>0</v>
      </c>
      <c r="X33" s="30">
        <f t="shared" si="3"/>
        <v>0</v>
      </c>
      <c r="Y33" s="38" t="s">
        <v>128</v>
      </c>
    </row>
    <row r="34" spans="1:25" ht="15.75" customHeight="1" x14ac:dyDescent="0.2">
      <c r="A34" s="6" t="s">
        <v>49</v>
      </c>
      <c r="B34" s="7" t="s">
        <v>52</v>
      </c>
      <c r="C34" s="8" t="s">
        <v>51</v>
      </c>
      <c r="D34" s="6" t="s">
        <v>53</v>
      </c>
      <c r="E34" s="7" t="s">
        <v>56</v>
      </c>
      <c r="F34" s="8"/>
      <c r="G34" s="10" t="s">
        <v>58</v>
      </c>
      <c r="H34" s="11" t="s">
        <v>62</v>
      </c>
      <c r="I34" s="12" t="s">
        <v>55</v>
      </c>
      <c r="J34" s="23">
        <v>2019</v>
      </c>
      <c r="K34" s="14">
        <v>5</v>
      </c>
      <c r="L34" s="24">
        <v>1</v>
      </c>
      <c r="M34" s="89" t="s">
        <v>65</v>
      </c>
      <c r="N34" s="90"/>
      <c r="O34" s="91"/>
      <c r="P34" s="96">
        <v>370</v>
      </c>
      <c r="Q34" s="37" t="s">
        <v>112</v>
      </c>
      <c r="R34" s="46" t="s">
        <v>98</v>
      </c>
      <c r="S34" s="94">
        <f t="shared" si="0"/>
        <v>262.08333333333337</v>
      </c>
      <c r="T34" s="44">
        <f t="shared" si="1"/>
        <v>314.5</v>
      </c>
      <c r="U34" s="95">
        <v>0.15</v>
      </c>
      <c r="V34" s="31"/>
      <c r="W34" s="29">
        <f t="shared" si="2"/>
        <v>0</v>
      </c>
      <c r="X34" s="30">
        <f t="shared" si="3"/>
        <v>0</v>
      </c>
      <c r="Y34" s="38" t="s">
        <v>128</v>
      </c>
    </row>
    <row r="35" spans="1:25" ht="15.75" customHeight="1" x14ac:dyDescent="0.2">
      <c r="A35" s="6" t="s">
        <v>49</v>
      </c>
      <c r="B35" s="7" t="s">
        <v>52</v>
      </c>
      <c r="C35" s="8" t="s">
        <v>51</v>
      </c>
      <c r="D35" s="6" t="s">
        <v>53</v>
      </c>
      <c r="E35" s="7" t="s">
        <v>56</v>
      </c>
      <c r="F35" s="8"/>
      <c r="G35" s="10" t="s">
        <v>58</v>
      </c>
      <c r="H35" s="11" t="s">
        <v>62</v>
      </c>
      <c r="I35" s="12" t="s">
        <v>55</v>
      </c>
      <c r="J35" s="23">
        <v>2021</v>
      </c>
      <c r="K35" s="14">
        <v>0.75</v>
      </c>
      <c r="L35" s="24">
        <v>24</v>
      </c>
      <c r="M35" s="89" t="s">
        <v>65</v>
      </c>
      <c r="N35" s="90"/>
      <c r="O35" s="91"/>
      <c r="P35" s="96">
        <v>57</v>
      </c>
      <c r="Q35" s="37" t="s">
        <v>113</v>
      </c>
      <c r="R35" s="46" t="s">
        <v>98</v>
      </c>
      <c r="S35" s="94">
        <f t="shared" si="0"/>
        <v>40.375</v>
      </c>
      <c r="T35" s="44">
        <f t="shared" si="1"/>
        <v>48.449999999999996</v>
      </c>
      <c r="U35" s="95">
        <v>0.15</v>
      </c>
      <c r="V35" s="31"/>
      <c r="W35" s="29">
        <f t="shared" si="2"/>
        <v>0</v>
      </c>
      <c r="X35" s="30">
        <f t="shared" si="3"/>
        <v>0</v>
      </c>
      <c r="Y35" s="38" t="s">
        <v>130</v>
      </c>
    </row>
    <row r="36" spans="1:25" ht="15.75" customHeight="1" x14ac:dyDescent="0.2">
      <c r="A36" s="6" t="s">
        <v>49</v>
      </c>
      <c r="B36" s="7" t="s">
        <v>52</v>
      </c>
      <c r="C36" s="8" t="s">
        <v>51</v>
      </c>
      <c r="D36" s="6" t="s">
        <v>53</v>
      </c>
      <c r="E36" s="7" t="s">
        <v>56</v>
      </c>
      <c r="F36" s="8"/>
      <c r="G36" s="10" t="s">
        <v>58</v>
      </c>
      <c r="H36" s="11" t="s">
        <v>59</v>
      </c>
      <c r="I36" s="12" t="s">
        <v>55</v>
      </c>
      <c r="J36" s="23">
        <v>2016</v>
      </c>
      <c r="K36" s="14">
        <v>0.75</v>
      </c>
      <c r="L36" s="24">
        <v>22</v>
      </c>
      <c r="M36" s="89" t="s">
        <v>65</v>
      </c>
      <c r="N36" s="90"/>
      <c r="O36" s="91"/>
      <c r="P36" s="96">
        <v>65</v>
      </c>
      <c r="Q36" s="37" t="s">
        <v>87</v>
      </c>
      <c r="R36" s="46" t="s">
        <v>98</v>
      </c>
      <c r="S36" s="94">
        <f t="shared" si="0"/>
        <v>46.041666666666671</v>
      </c>
      <c r="T36" s="44">
        <f t="shared" si="1"/>
        <v>55.25</v>
      </c>
      <c r="U36" s="95">
        <v>0.15</v>
      </c>
      <c r="V36" s="31"/>
      <c r="W36" s="29">
        <f t="shared" si="2"/>
        <v>0</v>
      </c>
      <c r="X36" s="30">
        <f t="shared" si="3"/>
        <v>0</v>
      </c>
      <c r="Y36" s="38" t="s">
        <v>71</v>
      </c>
    </row>
    <row r="37" spans="1:25" ht="15.75" customHeight="1" x14ac:dyDescent="0.2">
      <c r="A37" s="6" t="s">
        <v>49</v>
      </c>
      <c r="B37" s="7" t="s">
        <v>52</v>
      </c>
      <c r="C37" s="8" t="s">
        <v>51</v>
      </c>
      <c r="D37" s="6" t="s">
        <v>53</v>
      </c>
      <c r="E37" s="7" t="s">
        <v>56</v>
      </c>
      <c r="F37" s="8"/>
      <c r="G37" s="9" t="s">
        <v>58</v>
      </c>
      <c r="H37" s="13" t="s">
        <v>59</v>
      </c>
      <c r="I37" s="7" t="s">
        <v>55</v>
      </c>
      <c r="J37" s="23">
        <v>2017</v>
      </c>
      <c r="K37" s="14">
        <v>1.5</v>
      </c>
      <c r="L37" s="24">
        <v>11</v>
      </c>
      <c r="M37" s="89" t="s">
        <v>65</v>
      </c>
      <c r="N37" s="90"/>
      <c r="O37" s="91"/>
      <c r="P37" s="96">
        <v>120</v>
      </c>
      <c r="Q37" s="37" t="s">
        <v>88</v>
      </c>
      <c r="R37" s="46" t="s">
        <v>98</v>
      </c>
      <c r="S37" s="94">
        <f t="shared" si="0"/>
        <v>85</v>
      </c>
      <c r="T37" s="44">
        <f t="shared" si="1"/>
        <v>102</v>
      </c>
      <c r="U37" s="95">
        <v>0.15</v>
      </c>
      <c r="V37" s="31"/>
      <c r="W37" s="29">
        <f t="shared" si="2"/>
        <v>0</v>
      </c>
      <c r="X37" s="30">
        <f t="shared" si="3"/>
        <v>0</v>
      </c>
      <c r="Y37" s="38" t="s">
        <v>75</v>
      </c>
    </row>
    <row r="38" spans="1:25" ht="15.75" customHeight="1" x14ac:dyDescent="0.2">
      <c r="A38" s="6" t="s">
        <v>49</v>
      </c>
      <c r="B38" s="7" t="s">
        <v>52</v>
      </c>
      <c r="C38" s="8" t="s">
        <v>51</v>
      </c>
      <c r="D38" s="6" t="s">
        <v>53</v>
      </c>
      <c r="E38" s="7" t="s">
        <v>56</v>
      </c>
      <c r="F38" s="8"/>
      <c r="G38" s="9" t="s">
        <v>58</v>
      </c>
      <c r="H38" s="13" t="s">
        <v>59</v>
      </c>
      <c r="I38" s="7" t="s">
        <v>55</v>
      </c>
      <c r="J38" s="23">
        <v>2017</v>
      </c>
      <c r="K38" s="14">
        <v>3</v>
      </c>
      <c r="L38" s="24">
        <v>3</v>
      </c>
      <c r="M38" s="89" t="s">
        <v>65</v>
      </c>
      <c r="N38" s="90"/>
      <c r="O38" s="91"/>
      <c r="P38" s="96">
        <v>260</v>
      </c>
      <c r="Q38" s="37" t="s">
        <v>114</v>
      </c>
      <c r="R38" s="46" t="s">
        <v>98</v>
      </c>
      <c r="S38" s="94">
        <f t="shared" si="0"/>
        <v>184.16666666666669</v>
      </c>
      <c r="T38" s="44">
        <f t="shared" si="1"/>
        <v>221</v>
      </c>
      <c r="U38" s="95">
        <v>0.15</v>
      </c>
      <c r="V38" s="31"/>
      <c r="W38" s="29">
        <f t="shared" si="2"/>
        <v>0</v>
      </c>
      <c r="X38" s="30">
        <f t="shared" si="3"/>
        <v>0</v>
      </c>
      <c r="Y38" s="38" t="s">
        <v>128</v>
      </c>
    </row>
    <row r="39" spans="1:25" ht="15.75" customHeight="1" x14ac:dyDescent="0.2">
      <c r="A39" s="6" t="s">
        <v>49</v>
      </c>
      <c r="B39" s="7" t="s">
        <v>52</v>
      </c>
      <c r="C39" s="8" t="s">
        <v>51</v>
      </c>
      <c r="D39" s="6" t="s">
        <v>53</v>
      </c>
      <c r="E39" s="7" t="s">
        <v>56</v>
      </c>
      <c r="F39" s="8" t="s">
        <v>57</v>
      </c>
      <c r="G39" s="9" t="s">
        <v>58</v>
      </c>
      <c r="H39" s="13" t="s">
        <v>59</v>
      </c>
      <c r="I39" s="7" t="s">
        <v>55</v>
      </c>
      <c r="J39" s="23">
        <v>2018</v>
      </c>
      <c r="K39" s="14">
        <v>0.75</v>
      </c>
      <c r="L39" s="24">
        <v>18</v>
      </c>
      <c r="M39" s="89" t="s">
        <v>65</v>
      </c>
      <c r="N39" s="90"/>
      <c r="O39" s="91"/>
      <c r="P39" s="96">
        <v>55</v>
      </c>
      <c r="Q39" s="37" t="s">
        <v>68</v>
      </c>
      <c r="R39" s="46" t="s">
        <v>98</v>
      </c>
      <c r="S39" s="94">
        <f t="shared" si="0"/>
        <v>38.958333333333336</v>
      </c>
      <c r="T39" s="44">
        <f t="shared" si="1"/>
        <v>46.75</v>
      </c>
      <c r="U39" s="95">
        <v>0.15</v>
      </c>
      <c r="V39" s="31"/>
      <c r="W39" s="29">
        <f t="shared" si="2"/>
        <v>0</v>
      </c>
      <c r="X39" s="30">
        <f t="shared" si="3"/>
        <v>0</v>
      </c>
      <c r="Y39" s="38" t="s">
        <v>67</v>
      </c>
    </row>
    <row r="40" spans="1:25" ht="15.75" customHeight="1" x14ac:dyDescent="0.2">
      <c r="A40" s="6" t="s">
        <v>49</v>
      </c>
      <c r="B40" s="7" t="s">
        <v>52</v>
      </c>
      <c r="C40" s="8" t="s">
        <v>51</v>
      </c>
      <c r="D40" s="6" t="s">
        <v>53</v>
      </c>
      <c r="E40" s="7" t="s">
        <v>56</v>
      </c>
      <c r="F40" s="8" t="s">
        <v>57</v>
      </c>
      <c r="G40" s="10" t="s">
        <v>58</v>
      </c>
      <c r="H40" s="11" t="s">
        <v>59</v>
      </c>
      <c r="I40" s="12" t="s">
        <v>55</v>
      </c>
      <c r="J40" s="23">
        <v>2018</v>
      </c>
      <c r="K40" s="14">
        <v>0.75</v>
      </c>
      <c r="L40" s="24">
        <v>84</v>
      </c>
      <c r="M40" s="89" t="s">
        <v>65</v>
      </c>
      <c r="N40" s="90"/>
      <c r="O40" s="91"/>
      <c r="P40" s="96">
        <v>55</v>
      </c>
      <c r="Q40" s="37" t="s">
        <v>70</v>
      </c>
      <c r="R40" s="46" t="s">
        <v>98</v>
      </c>
      <c r="S40" s="94">
        <f t="shared" si="0"/>
        <v>38.958333333333336</v>
      </c>
      <c r="T40" s="44">
        <f t="shared" si="1"/>
        <v>46.75</v>
      </c>
      <c r="U40" s="95">
        <v>0.15</v>
      </c>
      <c r="V40" s="31"/>
      <c r="W40" s="29">
        <f t="shared" si="2"/>
        <v>0</v>
      </c>
      <c r="X40" s="30">
        <f t="shared" si="3"/>
        <v>0</v>
      </c>
      <c r="Y40" s="38" t="s">
        <v>69</v>
      </c>
    </row>
    <row r="41" spans="1:25" ht="15.75" customHeight="1" x14ac:dyDescent="0.2">
      <c r="A41" s="6" t="s">
        <v>49</v>
      </c>
      <c r="B41" s="7" t="s">
        <v>52</v>
      </c>
      <c r="C41" s="8" t="s">
        <v>51</v>
      </c>
      <c r="D41" s="6" t="s">
        <v>53</v>
      </c>
      <c r="E41" s="7" t="s">
        <v>56</v>
      </c>
      <c r="F41" s="8"/>
      <c r="G41" s="10" t="s">
        <v>58</v>
      </c>
      <c r="H41" s="11" t="s">
        <v>59</v>
      </c>
      <c r="I41" s="12" t="s">
        <v>55</v>
      </c>
      <c r="J41" s="23">
        <v>2018</v>
      </c>
      <c r="K41" s="14">
        <v>0.75</v>
      </c>
      <c r="L41" s="24">
        <v>138</v>
      </c>
      <c r="M41" s="89" t="s">
        <v>65</v>
      </c>
      <c r="N41" s="90"/>
      <c r="O41" s="91"/>
      <c r="P41" s="96">
        <v>55</v>
      </c>
      <c r="Q41" s="37" t="s">
        <v>89</v>
      </c>
      <c r="R41" s="46" t="s">
        <v>98</v>
      </c>
      <c r="S41" s="94">
        <f t="shared" si="0"/>
        <v>38.958333333333336</v>
      </c>
      <c r="T41" s="44">
        <f t="shared" si="1"/>
        <v>46.75</v>
      </c>
      <c r="U41" s="95">
        <v>0.15</v>
      </c>
      <c r="V41" s="31"/>
      <c r="W41" s="29">
        <f t="shared" si="2"/>
        <v>0</v>
      </c>
      <c r="X41" s="30">
        <f t="shared" si="3"/>
        <v>0</v>
      </c>
      <c r="Y41" s="38" t="s">
        <v>66</v>
      </c>
    </row>
    <row r="42" spans="1:25" ht="15.75" customHeight="1" x14ac:dyDescent="0.2">
      <c r="A42" s="6" t="s">
        <v>49</v>
      </c>
      <c r="B42" s="7" t="s">
        <v>52</v>
      </c>
      <c r="C42" s="8" t="s">
        <v>51</v>
      </c>
      <c r="D42" s="6" t="s">
        <v>53</v>
      </c>
      <c r="E42" s="7" t="s">
        <v>56</v>
      </c>
      <c r="F42" s="8"/>
      <c r="G42" s="10" t="s">
        <v>58</v>
      </c>
      <c r="H42" s="11" t="s">
        <v>59</v>
      </c>
      <c r="I42" s="12" t="s">
        <v>55</v>
      </c>
      <c r="J42" s="23">
        <v>2018</v>
      </c>
      <c r="K42" s="14">
        <v>0.75</v>
      </c>
      <c r="L42" s="24">
        <v>114</v>
      </c>
      <c r="M42" s="89" t="s">
        <v>65</v>
      </c>
      <c r="N42" s="90"/>
      <c r="O42" s="91"/>
      <c r="P42" s="96">
        <v>55</v>
      </c>
      <c r="Q42" s="37" t="s">
        <v>90</v>
      </c>
      <c r="R42" s="46" t="s">
        <v>98</v>
      </c>
      <c r="S42" s="94">
        <f t="shared" si="0"/>
        <v>38.958333333333336</v>
      </c>
      <c r="T42" s="44">
        <f t="shared" si="1"/>
        <v>46.75</v>
      </c>
      <c r="U42" s="95">
        <v>0.15</v>
      </c>
      <c r="V42" s="31"/>
      <c r="W42" s="29">
        <f t="shared" si="2"/>
        <v>0</v>
      </c>
      <c r="X42" s="30">
        <f t="shared" si="3"/>
        <v>0</v>
      </c>
      <c r="Y42" s="38" t="s">
        <v>66</v>
      </c>
    </row>
    <row r="43" spans="1:25" ht="15.75" customHeight="1" x14ac:dyDescent="0.2">
      <c r="A43" s="6" t="s">
        <v>49</v>
      </c>
      <c r="B43" s="7" t="s">
        <v>52</v>
      </c>
      <c r="C43" s="8" t="s">
        <v>51</v>
      </c>
      <c r="D43" s="6" t="s">
        <v>53</v>
      </c>
      <c r="E43" s="7" t="s">
        <v>56</v>
      </c>
      <c r="F43" s="8"/>
      <c r="G43" s="10" t="s">
        <v>58</v>
      </c>
      <c r="H43" s="11" t="s">
        <v>59</v>
      </c>
      <c r="I43" s="12" t="s">
        <v>55</v>
      </c>
      <c r="J43" s="23">
        <v>2018</v>
      </c>
      <c r="K43" s="14">
        <v>0.75</v>
      </c>
      <c r="L43" s="24">
        <v>3</v>
      </c>
      <c r="M43" s="89" t="s">
        <v>65</v>
      </c>
      <c r="N43" s="90"/>
      <c r="O43" s="91"/>
      <c r="P43" s="96">
        <v>55</v>
      </c>
      <c r="Q43" s="37" t="s">
        <v>92</v>
      </c>
      <c r="R43" s="46" t="s">
        <v>98</v>
      </c>
      <c r="S43" s="94">
        <f t="shared" si="0"/>
        <v>38.958333333333336</v>
      </c>
      <c r="T43" s="44">
        <f t="shared" si="1"/>
        <v>46.75</v>
      </c>
      <c r="U43" s="95">
        <v>0.15</v>
      </c>
      <c r="V43" s="31"/>
      <c r="W43" s="29">
        <f t="shared" si="2"/>
        <v>0</v>
      </c>
      <c r="X43" s="30">
        <f t="shared" si="3"/>
        <v>0</v>
      </c>
      <c r="Y43" s="38" t="s">
        <v>91</v>
      </c>
    </row>
    <row r="44" spans="1:25" ht="15.75" customHeight="1" x14ac:dyDescent="0.2">
      <c r="A44" s="6" t="s">
        <v>49</v>
      </c>
      <c r="B44" s="7" t="s">
        <v>52</v>
      </c>
      <c r="C44" s="8" t="s">
        <v>51</v>
      </c>
      <c r="D44" s="6" t="s">
        <v>53</v>
      </c>
      <c r="E44" s="7" t="s">
        <v>56</v>
      </c>
      <c r="F44" s="8"/>
      <c r="G44" s="9" t="s">
        <v>58</v>
      </c>
      <c r="H44" s="13" t="s">
        <v>59</v>
      </c>
      <c r="I44" s="7" t="s">
        <v>55</v>
      </c>
      <c r="J44" s="23">
        <v>2018</v>
      </c>
      <c r="K44" s="14">
        <v>1.5</v>
      </c>
      <c r="L44" s="24">
        <v>30</v>
      </c>
      <c r="M44" s="89" t="s">
        <v>65</v>
      </c>
      <c r="N44" s="90"/>
      <c r="O44" s="91"/>
      <c r="P44" s="96">
        <v>130</v>
      </c>
      <c r="Q44" s="37" t="s">
        <v>95</v>
      </c>
      <c r="R44" s="46" t="s">
        <v>98</v>
      </c>
      <c r="S44" s="94">
        <f t="shared" si="0"/>
        <v>92.083333333333343</v>
      </c>
      <c r="T44" s="44">
        <f t="shared" si="1"/>
        <v>110.5</v>
      </c>
      <c r="U44" s="95">
        <v>0.15</v>
      </c>
      <c r="V44" s="31"/>
      <c r="W44" s="29">
        <f t="shared" si="2"/>
        <v>0</v>
      </c>
      <c r="X44" s="30">
        <f t="shared" si="3"/>
        <v>0</v>
      </c>
      <c r="Y44" s="38" t="s">
        <v>93</v>
      </c>
    </row>
    <row r="45" spans="1:25" ht="15.75" customHeight="1" x14ac:dyDescent="0.2">
      <c r="A45" s="6" t="s">
        <v>49</v>
      </c>
      <c r="B45" s="7" t="s">
        <v>52</v>
      </c>
      <c r="C45" s="8" t="s">
        <v>51</v>
      </c>
      <c r="D45" s="6" t="s">
        <v>53</v>
      </c>
      <c r="E45" s="7" t="s">
        <v>56</v>
      </c>
      <c r="F45" s="8"/>
      <c r="G45" s="9" t="s">
        <v>58</v>
      </c>
      <c r="H45" s="13" t="s">
        <v>59</v>
      </c>
      <c r="I45" s="7" t="s">
        <v>55</v>
      </c>
      <c r="J45" s="23">
        <v>2018</v>
      </c>
      <c r="K45" s="14">
        <v>3</v>
      </c>
      <c r="L45" s="24">
        <v>3</v>
      </c>
      <c r="M45" s="89" t="s">
        <v>65</v>
      </c>
      <c r="N45" s="90"/>
      <c r="O45" s="91"/>
      <c r="P45" s="96">
        <v>270</v>
      </c>
      <c r="Q45" s="37" t="s">
        <v>115</v>
      </c>
      <c r="R45" s="46" t="s">
        <v>98</v>
      </c>
      <c r="S45" s="94">
        <f t="shared" si="0"/>
        <v>191.25</v>
      </c>
      <c r="T45" s="44">
        <f t="shared" si="1"/>
        <v>229.5</v>
      </c>
      <c r="U45" s="95">
        <v>0.15</v>
      </c>
      <c r="V45" s="31"/>
      <c r="W45" s="29">
        <f t="shared" si="2"/>
        <v>0</v>
      </c>
      <c r="X45" s="30">
        <f t="shared" si="3"/>
        <v>0</v>
      </c>
      <c r="Y45" s="38" t="s">
        <v>128</v>
      </c>
    </row>
    <row r="46" spans="1:25" ht="15.75" customHeight="1" x14ac:dyDescent="0.2">
      <c r="A46" s="6" t="s">
        <v>49</v>
      </c>
      <c r="B46" s="7" t="s">
        <v>52</v>
      </c>
      <c r="C46" s="8" t="s">
        <v>51</v>
      </c>
      <c r="D46" s="6" t="s">
        <v>53</v>
      </c>
      <c r="E46" s="7" t="s">
        <v>56</v>
      </c>
      <c r="F46" s="8"/>
      <c r="G46" s="10" t="s">
        <v>58</v>
      </c>
      <c r="H46" s="11" t="s">
        <v>59</v>
      </c>
      <c r="I46" s="12" t="s">
        <v>55</v>
      </c>
      <c r="J46" s="23">
        <v>2018</v>
      </c>
      <c r="K46" s="14">
        <v>5</v>
      </c>
      <c r="L46" s="24">
        <v>3</v>
      </c>
      <c r="M46" s="89" t="s">
        <v>65</v>
      </c>
      <c r="N46" s="90"/>
      <c r="O46" s="91"/>
      <c r="P46" s="96">
        <v>450</v>
      </c>
      <c r="Q46" s="37" t="s">
        <v>116</v>
      </c>
      <c r="R46" s="46" t="s">
        <v>98</v>
      </c>
      <c r="S46" s="94">
        <f t="shared" si="0"/>
        <v>318.75</v>
      </c>
      <c r="T46" s="44">
        <f t="shared" si="1"/>
        <v>382.5</v>
      </c>
      <c r="U46" s="95">
        <v>0.15</v>
      </c>
      <c r="V46" s="31"/>
      <c r="W46" s="29">
        <f t="shared" si="2"/>
        <v>0</v>
      </c>
      <c r="X46" s="30">
        <f t="shared" si="3"/>
        <v>0</v>
      </c>
      <c r="Y46" s="38" t="s">
        <v>128</v>
      </c>
    </row>
    <row r="47" spans="1:25" ht="15.75" customHeight="1" x14ac:dyDescent="0.2">
      <c r="A47" s="6" t="s">
        <v>49</v>
      </c>
      <c r="B47" s="7" t="s">
        <v>52</v>
      </c>
      <c r="C47" s="8" t="s">
        <v>51</v>
      </c>
      <c r="D47" s="6" t="s">
        <v>53</v>
      </c>
      <c r="E47" s="7" t="s">
        <v>56</v>
      </c>
      <c r="F47" s="8"/>
      <c r="G47" s="9" t="s">
        <v>58</v>
      </c>
      <c r="H47" s="13" t="s">
        <v>59</v>
      </c>
      <c r="I47" s="7" t="s">
        <v>55</v>
      </c>
      <c r="J47" s="23">
        <v>2019</v>
      </c>
      <c r="K47" s="14">
        <v>0.75</v>
      </c>
      <c r="L47" s="24">
        <v>36</v>
      </c>
      <c r="M47" s="89" t="s">
        <v>65</v>
      </c>
      <c r="N47" s="90"/>
      <c r="O47" s="91"/>
      <c r="P47" s="96">
        <v>60</v>
      </c>
      <c r="Q47" s="37" t="s">
        <v>117</v>
      </c>
      <c r="R47" s="46" t="s">
        <v>98</v>
      </c>
      <c r="S47" s="94">
        <f t="shared" si="0"/>
        <v>42.5</v>
      </c>
      <c r="T47" s="44">
        <f t="shared" si="1"/>
        <v>51</v>
      </c>
      <c r="U47" s="95">
        <v>0.15</v>
      </c>
      <c r="V47" s="31"/>
      <c r="W47" s="29">
        <f t="shared" si="2"/>
        <v>0</v>
      </c>
      <c r="X47" s="30">
        <f t="shared" si="3"/>
        <v>0</v>
      </c>
      <c r="Y47" s="38" t="s">
        <v>129</v>
      </c>
    </row>
    <row r="48" spans="1:25" ht="15.75" customHeight="1" x14ac:dyDescent="0.2">
      <c r="A48" s="6" t="s">
        <v>49</v>
      </c>
      <c r="B48" s="7" t="s">
        <v>52</v>
      </c>
      <c r="C48" s="8" t="s">
        <v>51</v>
      </c>
      <c r="D48" s="6" t="s">
        <v>53</v>
      </c>
      <c r="E48" s="7" t="s">
        <v>56</v>
      </c>
      <c r="F48" s="8"/>
      <c r="G48" s="9" t="s">
        <v>58</v>
      </c>
      <c r="H48" s="13" t="s">
        <v>59</v>
      </c>
      <c r="I48" s="7" t="s">
        <v>55</v>
      </c>
      <c r="J48" s="23">
        <v>2020</v>
      </c>
      <c r="K48" s="14">
        <v>0.75</v>
      </c>
      <c r="L48" s="24">
        <v>114</v>
      </c>
      <c r="M48" s="89" t="s">
        <v>65</v>
      </c>
      <c r="N48" s="90"/>
      <c r="O48" s="91"/>
      <c r="P48" s="96">
        <v>65</v>
      </c>
      <c r="Q48" s="37" t="s">
        <v>118</v>
      </c>
      <c r="R48" s="46" t="s">
        <v>98</v>
      </c>
      <c r="S48" s="94">
        <f t="shared" si="0"/>
        <v>46.041666666666671</v>
      </c>
      <c r="T48" s="44">
        <f t="shared" si="1"/>
        <v>55.25</v>
      </c>
      <c r="U48" s="95">
        <v>0.15</v>
      </c>
      <c r="V48" s="31"/>
      <c r="W48" s="29">
        <f t="shared" si="2"/>
        <v>0</v>
      </c>
      <c r="X48" s="30">
        <f t="shared" si="3"/>
        <v>0</v>
      </c>
      <c r="Y48" s="38" t="s">
        <v>131</v>
      </c>
    </row>
    <row r="49" spans="1:25" ht="15.75" customHeight="1" x14ac:dyDescent="0.2">
      <c r="A49" s="6" t="s">
        <v>49</v>
      </c>
      <c r="B49" s="7" t="s">
        <v>52</v>
      </c>
      <c r="C49" s="8" t="s">
        <v>51</v>
      </c>
      <c r="D49" s="6" t="s">
        <v>53</v>
      </c>
      <c r="E49" s="7" t="s">
        <v>56</v>
      </c>
      <c r="F49" s="8"/>
      <c r="G49" s="9" t="s">
        <v>58</v>
      </c>
      <c r="H49" s="13" t="s">
        <v>59</v>
      </c>
      <c r="I49" s="7" t="s">
        <v>55</v>
      </c>
      <c r="J49" s="23">
        <v>2020</v>
      </c>
      <c r="K49" s="14">
        <v>1.5</v>
      </c>
      <c r="L49" s="24">
        <v>24</v>
      </c>
      <c r="M49" s="89" t="s">
        <v>65</v>
      </c>
      <c r="N49" s="90"/>
      <c r="O49" s="91"/>
      <c r="P49" s="96">
        <v>120</v>
      </c>
      <c r="Q49" s="37" t="s">
        <v>119</v>
      </c>
      <c r="R49" s="46" t="s">
        <v>98</v>
      </c>
      <c r="S49" s="94">
        <f t="shared" si="0"/>
        <v>85</v>
      </c>
      <c r="T49" s="44">
        <f t="shared" si="1"/>
        <v>102</v>
      </c>
      <c r="U49" s="95">
        <v>0.15</v>
      </c>
      <c r="V49" s="31"/>
      <c r="W49" s="29">
        <f t="shared" si="2"/>
        <v>0</v>
      </c>
      <c r="X49" s="30">
        <f t="shared" si="3"/>
        <v>0</v>
      </c>
      <c r="Y49" s="38" t="s">
        <v>131</v>
      </c>
    </row>
    <row r="50" spans="1:25" ht="15.75" customHeight="1" x14ac:dyDescent="0.2">
      <c r="A50" s="6" t="s">
        <v>49</v>
      </c>
      <c r="B50" s="7" t="s">
        <v>52</v>
      </c>
      <c r="C50" s="8" t="s">
        <v>51</v>
      </c>
      <c r="D50" s="6" t="s">
        <v>53</v>
      </c>
      <c r="E50" s="7" t="s">
        <v>56</v>
      </c>
      <c r="F50" s="8"/>
      <c r="G50" s="9" t="s">
        <v>58</v>
      </c>
      <c r="H50" s="13" t="s">
        <v>59</v>
      </c>
      <c r="I50" s="7" t="s">
        <v>55</v>
      </c>
      <c r="J50" s="23">
        <v>2021</v>
      </c>
      <c r="K50" s="14">
        <v>0.75</v>
      </c>
      <c r="L50" s="24">
        <v>90</v>
      </c>
      <c r="M50" s="89" t="s">
        <v>65</v>
      </c>
      <c r="N50" s="90"/>
      <c r="O50" s="91"/>
      <c r="P50" s="96">
        <v>65</v>
      </c>
      <c r="Q50" s="37" t="s">
        <v>120</v>
      </c>
      <c r="R50" s="46" t="s">
        <v>98</v>
      </c>
      <c r="S50" s="94">
        <f t="shared" si="0"/>
        <v>46.041666666666671</v>
      </c>
      <c r="T50" s="44">
        <f t="shared" si="1"/>
        <v>55.25</v>
      </c>
      <c r="U50" s="95">
        <v>0.15</v>
      </c>
      <c r="V50" s="31"/>
      <c r="W50" s="29">
        <f t="shared" si="2"/>
        <v>0</v>
      </c>
      <c r="X50" s="30">
        <f t="shared" si="3"/>
        <v>0</v>
      </c>
      <c r="Y50" s="38" t="s">
        <v>130</v>
      </c>
    </row>
    <row r="51" spans="1:25" ht="15.75" customHeight="1" x14ac:dyDescent="0.2">
      <c r="A51" s="6" t="s">
        <v>49</v>
      </c>
      <c r="B51" s="7" t="s">
        <v>52</v>
      </c>
      <c r="C51" s="8" t="s">
        <v>51</v>
      </c>
      <c r="D51" s="6" t="s">
        <v>53</v>
      </c>
      <c r="E51" s="7" t="s">
        <v>56</v>
      </c>
      <c r="F51" s="8"/>
      <c r="G51" s="10" t="s">
        <v>58</v>
      </c>
      <c r="H51" s="11" t="s">
        <v>59</v>
      </c>
      <c r="I51" s="12" t="s">
        <v>55</v>
      </c>
      <c r="J51" s="23">
        <v>2022</v>
      </c>
      <c r="K51" s="14">
        <v>0.75</v>
      </c>
      <c r="L51" s="24">
        <v>54</v>
      </c>
      <c r="M51" s="89" t="s">
        <v>65</v>
      </c>
      <c r="N51" s="90"/>
      <c r="O51" s="91"/>
      <c r="P51" s="96">
        <v>70</v>
      </c>
      <c r="Q51" s="37" t="s">
        <v>121</v>
      </c>
      <c r="R51" s="46" t="s">
        <v>98</v>
      </c>
      <c r="S51" s="94">
        <f t="shared" si="0"/>
        <v>49.583333333333336</v>
      </c>
      <c r="T51" s="44">
        <f t="shared" si="1"/>
        <v>59.5</v>
      </c>
      <c r="U51" s="95">
        <v>0.15</v>
      </c>
      <c r="V51" s="31"/>
      <c r="W51" s="29">
        <f t="shared" si="2"/>
        <v>0</v>
      </c>
      <c r="X51" s="30">
        <f t="shared" si="3"/>
        <v>0</v>
      </c>
      <c r="Y51" s="38" t="s">
        <v>132</v>
      </c>
    </row>
    <row r="52" spans="1:25" ht="15.75" customHeight="1" x14ac:dyDescent="0.2">
      <c r="A52" s="6" t="s">
        <v>49</v>
      </c>
      <c r="B52" s="7" t="s">
        <v>52</v>
      </c>
      <c r="C52" s="8" t="s">
        <v>51</v>
      </c>
      <c r="D52" s="6" t="s">
        <v>53</v>
      </c>
      <c r="E52" s="7" t="s">
        <v>56</v>
      </c>
      <c r="F52" s="8"/>
      <c r="G52" s="9" t="s">
        <v>58</v>
      </c>
      <c r="H52" s="13" t="s">
        <v>59</v>
      </c>
      <c r="I52" s="7" t="s">
        <v>55</v>
      </c>
      <c r="J52" s="23">
        <v>2022</v>
      </c>
      <c r="K52" s="14">
        <v>0.75</v>
      </c>
      <c r="L52" s="24">
        <v>36</v>
      </c>
      <c r="M52" s="89" t="s">
        <v>65</v>
      </c>
      <c r="N52" s="90"/>
      <c r="O52" s="91"/>
      <c r="P52" s="96">
        <v>70</v>
      </c>
      <c r="Q52" s="37" t="s">
        <v>122</v>
      </c>
      <c r="R52" s="46" t="s">
        <v>98</v>
      </c>
      <c r="S52" s="94">
        <f t="shared" si="0"/>
        <v>49.583333333333336</v>
      </c>
      <c r="T52" s="44">
        <f t="shared" si="1"/>
        <v>59.5</v>
      </c>
      <c r="U52" s="95">
        <v>0.15</v>
      </c>
      <c r="V52" s="31"/>
      <c r="W52" s="29">
        <f t="shared" si="2"/>
        <v>0</v>
      </c>
      <c r="X52" s="30">
        <f t="shared" si="3"/>
        <v>0</v>
      </c>
      <c r="Y52" s="38" t="s">
        <v>132</v>
      </c>
    </row>
    <row r="53" spans="1:25" ht="15.75" customHeight="1" x14ac:dyDescent="0.2">
      <c r="A53" s="6" t="s">
        <v>49</v>
      </c>
      <c r="B53" s="7" t="s">
        <v>52</v>
      </c>
      <c r="C53" s="8" t="s">
        <v>51</v>
      </c>
      <c r="D53" s="6" t="s">
        <v>53</v>
      </c>
      <c r="E53" s="7" t="s">
        <v>56</v>
      </c>
      <c r="F53" s="8"/>
      <c r="G53" s="10" t="s">
        <v>58</v>
      </c>
      <c r="H53" s="11" t="s">
        <v>100</v>
      </c>
      <c r="I53" s="12" t="s">
        <v>55</v>
      </c>
      <c r="J53" s="23">
        <v>2020</v>
      </c>
      <c r="K53" s="14">
        <v>0.75</v>
      </c>
      <c r="L53" s="24">
        <v>12</v>
      </c>
      <c r="M53" s="89" t="s">
        <v>65</v>
      </c>
      <c r="N53" s="90"/>
      <c r="O53" s="91"/>
      <c r="P53" s="96">
        <v>65</v>
      </c>
      <c r="Q53" s="37" t="s">
        <v>123</v>
      </c>
      <c r="R53" s="46" t="s">
        <v>98</v>
      </c>
      <c r="S53" s="94">
        <f t="shared" si="0"/>
        <v>46.041666666666671</v>
      </c>
      <c r="T53" s="44">
        <f t="shared" si="1"/>
        <v>55.25</v>
      </c>
      <c r="U53" s="95">
        <v>0.15</v>
      </c>
      <c r="V53" s="31"/>
      <c r="W53" s="29">
        <f t="shared" si="2"/>
        <v>0</v>
      </c>
      <c r="X53" s="30">
        <f t="shared" si="3"/>
        <v>0</v>
      </c>
      <c r="Y53" s="38" t="s">
        <v>130</v>
      </c>
    </row>
    <row r="54" spans="1:25" ht="15.75" customHeight="1" x14ac:dyDescent="0.2">
      <c r="A54" s="6" t="s">
        <v>49</v>
      </c>
      <c r="B54" s="7" t="s">
        <v>52</v>
      </c>
      <c r="C54" s="8" t="s">
        <v>51</v>
      </c>
      <c r="D54" s="6" t="s">
        <v>53</v>
      </c>
      <c r="E54" s="7" t="s">
        <v>56</v>
      </c>
      <c r="F54" s="8"/>
      <c r="G54" s="9" t="s">
        <v>58</v>
      </c>
      <c r="H54" s="13" t="s">
        <v>100</v>
      </c>
      <c r="I54" s="7" t="s">
        <v>55</v>
      </c>
      <c r="J54" s="23">
        <v>2021</v>
      </c>
      <c r="K54" s="14">
        <v>0.75</v>
      </c>
      <c r="L54" s="24">
        <v>24</v>
      </c>
      <c r="M54" s="89" t="s">
        <v>65</v>
      </c>
      <c r="N54" s="90"/>
      <c r="O54" s="91"/>
      <c r="P54" s="96">
        <v>60</v>
      </c>
      <c r="Q54" s="37" t="s">
        <v>124</v>
      </c>
      <c r="R54" s="46" t="s">
        <v>98</v>
      </c>
      <c r="S54" s="94">
        <f t="shared" si="0"/>
        <v>42.5</v>
      </c>
      <c r="T54" s="44">
        <f t="shared" si="1"/>
        <v>51</v>
      </c>
      <c r="U54" s="95">
        <v>0.15</v>
      </c>
      <c r="V54" s="31"/>
      <c r="W54" s="29">
        <f t="shared" si="2"/>
        <v>0</v>
      </c>
      <c r="X54" s="30">
        <f t="shared" si="3"/>
        <v>0</v>
      </c>
      <c r="Y54" s="38" t="s">
        <v>130</v>
      </c>
    </row>
    <row r="55" spans="1:25" ht="15.75" customHeight="1" x14ac:dyDescent="0.2">
      <c r="A55" s="6" t="s">
        <v>49</v>
      </c>
      <c r="B55" s="7" t="s">
        <v>50</v>
      </c>
      <c r="C55" s="8" t="s">
        <v>51</v>
      </c>
      <c r="D55" s="6" t="s">
        <v>53</v>
      </c>
      <c r="E55" s="7" t="s">
        <v>56</v>
      </c>
      <c r="F55" s="8"/>
      <c r="G55" s="10" t="s">
        <v>58</v>
      </c>
      <c r="H55" s="11" t="s">
        <v>63</v>
      </c>
      <c r="I55" s="12" t="s">
        <v>54</v>
      </c>
      <c r="J55" s="23">
        <v>2009</v>
      </c>
      <c r="K55" s="14">
        <v>1.5</v>
      </c>
      <c r="L55" s="24">
        <v>1</v>
      </c>
      <c r="M55" s="89" t="s">
        <v>65</v>
      </c>
      <c r="N55" s="90"/>
      <c r="O55" s="91"/>
      <c r="P55" s="96">
        <v>70</v>
      </c>
      <c r="Q55" s="37" t="s">
        <v>96</v>
      </c>
      <c r="R55" s="46" t="s">
        <v>97</v>
      </c>
      <c r="S55" s="94">
        <f>T55</f>
        <v>59.5</v>
      </c>
      <c r="T55" s="44">
        <f t="shared" si="1"/>
        <v>59.5</v>
      </c>
      <c r="U55" s="95">
        <v>0.15</v>
      </c>
      <c r="V55" s="31"/>
      <c r="W55" s="29">
        <f t="shared" si="2"/>
        <v>0</v>
      </c>
      <c r="X55" s="30">
        <f t="shared" si="3"/>
        <v>0</v>
      </c>
      <c r="Y55" s="38" t="s">
        <v>94</v>
      </c>
    </row>
    <row r="56" spans="1:25" ht="15.75" customHeight="1" x14ac:dyDescent="0.2">
      <c r="A56" s="6" t="s">
        <v>49</v>
      </c>
      <c r="B56" s="7" t="s">
        <v>52</v>
      </c>
      <c r="C56" s="8" t="s">
        <v>51</v>
      </c>
      <c r="D56" s="6" t="s">
        <v>53</v>
      </c>
      <c r="E56" s="7" t="s">
        <v>56</v>
      </c>
      <c r="F56" s="8"/>
      <c r="G56" s="10" t="s">
        <v>58</v>
      </c>
      <c r="H56" s="11" t="s">
        <v>101</v>
      </c>
      <c r="I56" s="12" t="s">
        <v>64</v>
      </c>
      <c r="J56" s="23">
        <v>2019</v>
      </c>
      <c r="K56" s="14">
        <v>0.75</v>
      </c>
      <c r="L56" s="24">
        <v>6</v>
      </c>
      <c r="M56" s="89" t="s">
        <v>65</v>
      </c>
      <c r="N56" s="90"/>
      <c r="O56" s="91"/>
      <c r="P56" s="96">
        <v>45</v>
      </c>
      <c r="Q56" s="37" t="s">
        <v>125</v>
      </c>
      <c r="R56" s="46" t="s">
        <v>98</v>
      </c>
      <c r="S56" s="94">
        <f t="shared" si="0"/>
        <v>31.875</v>
      </c>
      <c r="T56" s="44">
        <f t="shared" si="1"/>
        <v>38.25</v>
      </c>
      <c r="U56" s="95">
        <v>0.15</v>
      </c>
      <c r="V56" s="31"/>
      <c r="W56" s="29">
        <f t="shared" si="2"/>
        <v>0</v>
      </c>
      <c r="X56" s="30">
        <f t="shared" si="3"/>
        <v>0</v>
      </c>
      <c r="Y56" s="38" t="s">
        <v>80</v>
      </c>
    </row>
    <row r="57" spans="1:25" ht="15.75" customHeight="1" x14ac:dyDescent="0.2">
      <c r="A57" s="6" t="s">
        <v>49</v>
      </c>
      <c r="B57" s="7" t="s">
        <v>52</v>
      </c>
      <c r="C57" s="8" t="s">
        <v>51</v>
      </c>
      <c r="D57" s="6" t="s">
        <v>53</v>
      </c>
      <c r="E57" s="7" t="s">
        <v>56</v>
      </c>
      <c r="F57" s="8"/>
      <c r="G57" s="10" t="s">
        <v>58</v>
      </c>
      <c r="H57" s="11" t="s">
        <v>101</v>
      </c>
      <c r="I57" s="12" t="s">
        <v>64</v>
      </c>
      <c r="J57" s="23">
        <v>2019</v>
      </c>
      <c r="K57" s="14">
        <v>0.75</v>
      </c>
      <c r="L57" s="24">
        <v>54</v>
      </c>
      <c r="M57" s="89" t="s">
        <v>65</v>
      </c>
      <c r="N57" s="90"/>
      <c r="O57" s="91"/>
      <c r="P57" s="96">
        <v>45</v>
      </c>
      <c r="Q57" s="37" t="s">
        <v>126</v>
      </c>
      <c r="R57" s="46" t="s">
        <v>98</v>
      </c>
      <c r="S57" s="94">
        <f t="shared" si="0"/>
        <v>31.875</v>
      </c>
      <c r="T57" s="44">
        <f t="shared" si="1"/>
        <v>38.25</v>
      </c>
      <c r="U57" s="95">
        <v>0.15</v>
      </c>
      <c r="V57" s="31"/>
      <c r="W57" s="29">
        <f t="shared" si="2"/>
        <v>0</v>
      </c>
      <c r="X57" s="30">
        <f t="shared" si="3"/>
        <v>0</v>
      </c>
      <c r="Y57" s="38" t="s">
        <v>129</v>
      </c>
    </row>
    <row r="58" spans="1:25" ht="15.75" customHeight="1" x14ac:dyDescent="0.2">
      <c r="A58" s="6" t="s">
        <v>49</v>
      </c>
      <c r="B58" s="7" t="s">
        <v>52</v>
      </c>
      <c r="C58" s="8" t="s">
        <v>51</v>
      </c>
      <c r="D58" s="6" t="s">
        <v>53</v>
      </c>
      <c r="E58" s="7" t="s">
        <v>56</v>
      </c>
      <c r="F58" s="8"/>
      <c r="G58" s="9" t="s">
        <v>58</v>
      </c>
      <c r="H58" s="13" t="s">
        <v>101</v>
      </c>
      <c r="I58" s="7" t="s">
        <v>64</v>
      </c>
      <c r="J58" s="23">
        <v>2019</v>
      </c>
      <c r="K58" s="14">
        <v>1.5</v>
      </c>
      <c r="L58" s="24">
        <v>12</v>
      </c>
      <c r="M58" s="89" t="s">
        <v>65</v>
      </c>
      <c r="N58" s="90"/>
      <c r="O58" s="91"/>
      <c r="P58" s="96">
        <v>95</v>
      </c>
      <c r="Q58" s="37" t="s">
        <v>127</v>
      </c>
      <c r="R58" s="46" t="s">
        <v>98</v>
      </c>
      <c r="S58" s="94">
        <f t="shared" si="0"/>
        <v>67.291666666666671</v>
      </c>
      <c r="T58" s="44">
        <f t="shared" si="1"/>
        <v>80.75</v>
      </c>
      <c r="U58" s="95">
        <v>0.15</v>
      </c>
      <c r="V58" s="31"/>
      <c r="W58" s="29">
        <f t="shared" si="2"/>
        <v>0</v>
      </c>
      <c r="X58" s="30">
        <f t="shared" si="3"/>
        <v>0</v>
      </c>
      <c r="Y58" s="38" t="s">
        <v>129</v>
      </c>
    </row>
  </sheetData>
  <autoFilter ref="A14:X58" xr:uid="{00000000-0009-0000-0000-000000000000}"/>
  <sortState xmlns:xlrd2="http://schemas.microsoft.com/office/spreadsheetml/2017/richdata2" ref="A15:U58">
    <sortCondition ref="D15:D58"/>
    <sortCondition ref="E15:E58"/>
    <sortCondition ref="F15:F58"/>
    <sortCondition ref="G15:G58"/>
    <sortCondition ref="H15:H58"/>
    <sortCondition ref="J15:J58"/>
    <sortCondition ref="K15:K58"/>
  </sortState>
  <dataConsolidate/>
  <mergeCells count="34">
    <mergeCell ref="N9:O9"/>
    <mergeCell ref="J10:K10"/>
    <mergeCell ref="L10:M10"/>
    <mergeCell ref="V2:X2"/>
    <mergeCell ref="D4:G4"/>
    <mergeCell ref="D5:G5"/>
    <mergeCell ref="D6:G9"/>
    <mergeCell ref="J9:K9"/>
    <mergeCell ref="L9:M9"/>
    <mergeCell ref="T4:U4"/>
    <mergeCell ref="T5:U5"/>
    <mergeCell ref="T6:U6"/>
    <mergeCell ref="A13:C13"/>
    <mergeCell ref="D13:F13"/>
    <mergeCell ref="M13:O13"/>
    <mergeCell ref="G13:L13"/>
    <mergeCell ref="L11:M11"/>
    <mergeCell ref="N11:O11"/>
    <mergeCell ref="P13:R13"/>
    <mergeCell ref="S13:U13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</mergeCells>
  <phoneticPr fontId="8" type="noConversion"/>
  <conditionalFormatting sqref="Q13">
    <cfRule type="duplicateValues" dxfId="2" priority="1"/>
  </conditionalFormatting>
  <conditionalFormatting sqref="R15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5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whole" allowBlank="1" showInputMessage="1" showErrorMessage="1" sqref="L15:L58" xr:uid="{00000000-0002-0000-0000-000002000000}">
      <formula1>0</formula1>
      <formula2>1000</formula2>
    </dataValidation>
    <dataValidation type="list" allowBlank="1" showInputMessage="1" showErrorMessage="1" sqref="A15:A58" xr:uid="{00000000-0002-0000-0000-000003000000}">
      <formula1>"Wein,Schaumwein,Fortfied,Spirituose"</formula1>
    </dataValidation>
    <dataValidation type="list" allowBlank="1" showInputMessage="1" showErrorMessage="1" sqref="B15:B58" xr:uid="{00000000-0002-0000-0000-000004000000}">
      <formula1>"weiß,rot,rosé,n.a."</formula1>
    </dataValidation>
    <dataValidation type="list" allowBlank="1" showInputMessage="1" showErrorMessage="1" sqref="C15:C58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61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Judith Wippel</cp:lastModifiedBy>
  <cp:revision/>
  <cp:lastPrinted>2017-10-15T20:35:33Z</cp:lastPrinted>
  <dcterms:created xsi:type="dcterms:W3CDTF">2014-09-02T10:40:28Z</dcterms:created>
  <dcterms:modified xsi:type="dcterms:W3CDTF">2024-11-21T13:16:17Z</dcterms:modified>
  <cp:category/>
  <cp:contentStatus/>
</cp:coreProperties>
</file>